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815"/>
  <workbookPr/>
  <mc:AlternateContent xmlns:mc="http://schemas.openxmlformats.org/markup-compatibility/2006">
    <mc:Choice Requires="x15">
      <x15ac:absPath xmlns:x15ac="http://schemas.microsoft.com/office/spreadsheetml/2010/11/ac" url="/Users/catherine_loc_carrillo/Desktop/"/>
    </mc:Choice>
  </mc:AlternateContent>
  <bookViews>
    <workbookView xWindow="640" yWindow="1180" windowWidth="28160" windowHeight="16880" tabRatio="500"/>
  </bookViews>
  <sheets>
    <sheet name="S1 Table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93" i="1" l="1"/>
  <c r="F93" i="1"/>
  <c r="G93" i="1"/>
  <c r="E92" i="1"/>
  <c r="F92" i="1"/>
  <c r="G92" i="1"/>
  <c r="E91" i="1"/>
  <c r="F91" i="1"/>
  <c r="G91" i="1"/>
  <c r="E90" i="1"/>
  <c r="F90" i="1"/>
  <c r="G90" i="1"/>
  <c r="I90" i="1"/>
  <c r="J90" i="1"/>
  <c r="H90" i="1"/>
  <c r="E89" i="1"/>
  <c r="F89" i="1"/>
  <c r="G89" i="1"/>
  <c r="E88" i="1"/>
  <c r="F88" i="1"/>
  <c r="G88" i="1"/>
  <c r="E87" i="1"/>
  <c r="F87" i="1"/>
  <c r="G87" i="1"/>
  <c r="E86" i="1"/>
  <c r="F86" i="1"/>
  <c r="G86" i="1"/>
  <c r="I86" i="1"/>
  <c r="J86" i="1"/>
  <c r="H86" i="1"/>
  <c r="E85" i="1"/>
  <c r="F85" i="1"/>
  <c r="G85" i="1"/>
  <c r="R83" i="1"/>
  <c r="E83" i="1"/>
  <c r="F83" i="1"/>
  <c r="G83" i="1"/>
  <c r="R82" i="1"/>
  <c r="E82" i="1"/>
  <c r="F82" i="1"/>
  <c r="G82" i="1"/>
  <c r="I82" i="1"/>
  <c r="J82" i="1"/>
  <c r="H82" i="1"/>
  <c r="R81" i="1"/>
  <c r="E81" i="1"/>
  <c r="F81" i="1"/>
  <c r="G81" i="1"/>
  <c r="R80" i="1"/>
  <c r="E80" i="1"/>
  <c r="F80" i="1"/>
  <c r="G80" i="1"/>
  <c r="R79" i="1"/>
  <c r="E79" i="1"/>
  <c r="F79" i="1"/>
  <c r="G79" i="1"/>
  <c r="R78" i="1"/>
  <c r="E78" i="1"/>
  <c r="F78" i="1"/>
  <c r="G78" i="1"/>
  <c r="I78" i="1"/>
  <c r="J78" i="1"/>
  <c r="H78" i="1"/>
  <c r="R77" i="1"/>
  <c r="E77" i="1"/>
  <c r="F77" i="1"/>
  <c r="G77" i="1"/>
  <c r="E76" i="1"/>
  <c r="F76" i="1"/>
  <c r="G76" i="1"/>
  <c r="E75" i="1"/>
  <c r="F75" i="1"/>
  <c r="G75" i="1"/>
  <c r="E74" i="1"/>
  <c r="F74" i="1"/>
  <c r="G74" i="1"/>
  <c r="I74" i="1"/>
  <c r="J74" i="1"/>
  <c r="H74" i="1"/>
  <c r="E73" i="1"/>
  <c r="F73" i="1"/>
  <c r="G73" i="1"/>
  <c r="R72" i="1"/>
  <c r="Q72" i="1"/>
  <c r="E72" i="1"/>
  <c r="F72" i="1"/>
  <c r="G72" i="1"/>
  <c r="R71" i="1"/>
  <c r="Q71" i="1"/>
  <c r="E71" i="1"/>
  <c r="F71" i="1"/>
  <c r="G71" i="1"/>
  <c r="R70" i="1"/>
  <c r="Q70" i="1"/>
  <c r="E70" i="1"/>
  <c r="F70" i="1"/>
  <c r="G70" i="1"/>
  <c r="I70" i="1"/>
  <c r="J70" i="1"/>
  <c r="H70" i="1"/>
  <c r="R69" i="1"/>
  <c r="Q69" i="1"/>
  <c r="E69" i="1"/>
  <c r="F69" i="1"/>
  <c r="G69" i="1"/>
  <c r="R68" i="1"/>
  <c r="Q68" i="1"/>
  <c r="E68" i="1"/>
  <c r="F68" i="1"/>
  <c r="G68" i="1"/>
  <c r="R67" i="1"/>
  <c r="Q67" i="1"/>
  <c r="E66" i="1"/>
  <c r="F66" i="1"/>
  <c r="G66" i="1"/>
  <c r="I66" i="1"/>
  <c r="J66" i="1"/>
  <c r="R66" i="1"/>
  <c r="H66" i="1"/>
  <c r="Q66" i="1"/>
  <c r="I62" i="1"/>
  <c r="J62" i="1"/>
  <c r="K62" i="1"/>
  <c r="F62" i="1"/>
  <c r="I61" i="1"/>
  <c r="E61" i="1"/>
  <c r="F61" i="1"/>
  <c r="G61" i="1"/>
  <c r="J61" i="1"/>
  <c r="K61" i="1"/>
  <c r="I60" i="1"/>
  <c r="J60" i="1"/>
  <c r="K60" i="1"/>
  <c r="F60" i="1"/>
  <c r="I59" i="1"/>
  <c r="J59" i="1"/>
  <c r="K59" i="1"/>
  <c r="M59" i="1"/>
  <c r="N59" i="1"/>
  <c r="L59" i="1"/>
  <c r="F59" i="1"/>
  <c r="I58" i="1"/>
  <c r="J58" i="1"/>
  <c r="K58" i="1"/>
  <c r="F58" i="1"/>
  <c r="I57" i="1"/>
  <c r="E57" i="1"/>
  <c r="F57" i="1"/>
  <c r="G57" i="1"/>
  <c r="J57" i="1"/>
  <c r="K57" i="1"/>
  <c r="I56" i="1"/>
  <c r="J56" i="1"/>
  <c r="K56" i="1"/>
  <c r="F56" i="1"/>
  <c r="I55" i="1"/>
  <c r="J55" i="1"/>
  <c r="K55" i="1"/>
  <c r="M55" i="1"/>
  <c r="N55" i="1"/>
  <c r="L55" i="1"/>
  <c r="F55" i="1"/>
  <c r="I54" i="1"/>
  <c r="E54" i="1"/>
  <c r="F54" i="1"/>
  <c r="G54" i="1"/>
  <c r="J54" i="1"/>
  <c r="K54" i="1"/>
  <c r="I53" i="1"/>
  <c r="J53" i="1"/>
  <c r="K53" i="1"/>
  <c r="F53" i="1"/>
  <c r="R52" i="1"/>
  <c r="I52" i="1"/>
  <c r="J52" i="1"/>
  <c r="K52" i="1"/>
  <c r="F52" i="1"/>
  <c r="R51" i="1"/>
  <c r="I51" i="1"/>
  <c r="J51" i="1"/>
  <c r="K51" i="1"/>
  <c r="M51" i="1"/>
  <c r="N51" i="1"/>
  <c r="L51" i="1"/>
  <c r="F51" i="1"/>
  <c r="R50" i="1"/>
  <c r="I50" i="1"/>
  <c r="J50" i="1"/>
  <c r="K50" i="1"/>
  <c r="F50" i="1"/>
  <c r="R49" i="1"/>
  <c r="I49" i="1"/>
  <c r="J49" i="1"/>
  <c r="K49" i="1"/>
  <c r="F49" i="1"/>
  <c r="R48" i="1"/>
  <c r="I48" i="1"/>
  <c r="J48" i="1"/>
  <c r="K48" i="1"/>
  <c r="F48" i="1"/>
  <c r="R47" i="1"/>
  <c r="I47" i="1"/>
  <c r="J47" i="1"/>
  <c r="K47" i="1"/>
  <c r="M47" i="1"/>
  <c r="N47" i="1"/>
  <c r="L47" i="1"/>
  <c r="F47" i="1"/>
  <c r="R46" i="1"/>
  <c r="I46" i="1"/>
  <c r="J46" i="1"/>
  <c r="K46" i="1"/>
  <c r="F46" i="1"/>
  <c r="I45" i="1"/>
  <c r="E45" i="1"/>
  <c r="F45" i="1"/>
  <c r="G45" i="1"/>
  <c r="J45" i="1"/>
  <c r="K45" i="1"/>
  <c r="I44" i="1"/>
  <c r="E44" i="1"/>
  <c r="F44" i="1"/>
  <c r="G44" i="1"/>
  <c r="J44" i="1"/>
  <c r="K44" i="1"/>
  <c r="I43" i="1"/>
  <c r="J43" i="1"/>
  <c r="K43" i="1"/>
  <c r="M43" i="1"/>
  <c r="N43" i="1"/>
  <c r="L43" i="1"/>
  <c r="F43" i="1"/>
  <c r="I42" i="1"/>
  <c r="E42" i="1"/>
  <c r="F42" i="1"/>
  <c r="G42" i="1"/>
  <c r="J42" i="1"/>
  <c r="K42" i="1"/>
  <c r="R41" i="1"/>
  <c r="Q41" i="1"/>
  <c r="I41" i="1"/>
  <c r="J41" i="1"/>
  <c r="K41" i="1"/>
  <c r="F41" i="1"/>
  <c r="R40" i="1"/>
  <c r="Q40" i="1"/>
  <c r="I40" i="1"/>
  <c r="E40" i="1"/>
  <c r="F40" i="1"/>
  <c r="G40" i="1"/>
  <c r="J40" i="1"/>
  <c r="K40" i="1"/>
  <c r="R39" i="1"/>
  <c r="Q39" i="1"/>
  <c r="I39" i="1"/>
  <c r="J39" i="1"/>
  <c r="K39" i="1"/>
  <c r="M39" i="1"/>
  <c r="N39" i="1"/>
  <c r="L39" i="1"/>
  <c r="F39" i="1"/>
  <c r="R38" i="1"/>
  <c r="Q38" i="1"/>
  <c r="I38" i="1"/>
  <c r="E38" i="1"/>
  <c r="F38" i="1"/>
  <c r="G38" i="1"/>
  <c r="J38" i="1"/>
  <c r="K38" i="1"/>
  <c r="R37" i="1"/>
  <c r="Q37" i="1"/>
  <c r="I37" i="1"/>
  <c r="J37" i="1"/>
  <c r="K37" i="1"/>
  <c r="F37" i="1"/>
  <c r="R36" i="1"/>
  <c r="Q36" i="1"/>
  <c r="I36" i="1"/>
  <c r="J36" i="1"/>
  <c r="K36" i="1"/>
  <c r="F36" i="1"/>
  <c r="I35" i="1"/>
  <c r="J35" i="1"/>
  <c r="K35" i="1"/>
  <c r="M35" i="1"/>
  <c r="N35" i="1"/>
  <c r="R35" i="1"/>
  <c r="L35" i="1"/>
  <c r="Q35" i="1"/>
  <c r="F35" i="1"/>
  <c r="E31" i="1"/>
  <c r="F31" i="1"/>
  <c r="G31" i="1"/>
  <c r="I31" i="1"/>
  <c r="J31" i="1"/>
  <c r="K31" i="1"/>
  <c r="E30" i="1"/>
  <c r="F30" i="1"/>
  <c r="G30" i="1"/>
  <c r="I30" i="1"/>
  <c r="J30" i="1"/>
  <c r="K30" i="1"/>
  <c r="E29" i="1"/>
  <c r="F29" i="1"/>
  <c r="G29" i="1"/>
  <c r="I29" i="1"/>
  <c r="J29" i="1"/>
  <c r="K29" i="1"/>
  <c r="E28" i="1"/>
  <c r="F28" i="1"/>
  <c r="G28" i="1"/>
  <c r="I28" i="1"/>
  <c r="J28" i="1"/>
  <c r="K28" i="1"/>
  <c r="M28" i="1"/>
  <c r="N28" i="1"/>
  <c r="L28" i="1"/>
  <c r="E27" i="1"/>
  <c r="F27" i="1"/>
  <c r="G27" i="1"/>
  <c r="I27" i="1"/>
  <c r="J27" i="1"/>
  <c r="K27" i="1"/>
  <c r="E26" i="1"/>
  <c r="F26" i="1"/>
  <c r="G26" i="1"/>
  <c r="I26" i="1"/>
  <c r="J26" i="1"/>
  <c r="K26" i="1"/>
  <c r="E25" i="1"/>
  <c r="F25" i="1"/>
  <c r="G25" i="1"/>
  <c r="I25" i="1"/>
  <c r="J25" i="1"/>
  <c r="K25" i="1"/>
  <c r="E24" i="1"/>
  <c r="F24" i="1"/>
  <c r="G24" i="1"/>
  <c r="I24" i="1"/>
  <c r="J24" i="1"/>
  <c r="K24" i="1"/>
  <c r="M24" i="1"/>
  <c r="N24" i="1"/>
  <c r="L24" i="1"/>
  <c r="E23" i="1"/>
  <c r="F23" i="1"/>
  <c r="G23" i="1"/>
  <c r="I23" i="1"/>
  <c r="J23" i="1"/>
  <c r="K23" i="1"/>
  <c r="E22" i="1"/>
  <c r="F22" i="1"/>
  <c r="G22" i="1"/>
  <c r="I22" i="1"/>
  <c r="J22" i="1"/>
  <c r="K22" i="1"/>
  <c r="R21" i="1"/>
  <c r="E21" i="1"/>
  <c r="F21" i="1"/>
  <c r="G21" i="1"/>
  <c r="I21" i="1"/>
  <c r="J21" i="1"/>
  <c r="K21" i="1"/>
  <c r="R20" i="1"/>
  <c r="E20" i="1"/>
  <c r="F20" i="1"/>
  <c r="G20" i="1"/>
  <c r="I20" i="1"/>
  <c r="J20" i="1"/>
  <c r="K20" i="1"/>
  <c r="M20" i="1"/>
  <c r="N20" i="1"/>
  <c r="L20" i="1"/>
  <c r="R19" i="1"/>
  <c r="E19" i="1"/>
  <c r="F19" i="1"/>
  <c r="G19" i="1"/>
  <c r="I19" i="1"/>
  <c r="J19" i="1"/>
  <c r="K19" i="1"/>
  <c r="R18" i="1"/>
  <c r="E18" i="1"/>
  <c r="F18" i="1"/>
  <c r="G18" i="1"/>
  <c r="I18" i="1"/>
  <c r="J18" i="1"/>
  <c r="K18" i="1"/>
  <c r="R17" i="1"/>
  <c r="E17" i="1"/>
  <c r="F17" i="1"/>
  <c r="G17" i="1"/>
  <c r="I17" i="1"/>
  <c r="J17" i="1"/>
  <c r="K17" i="1"/>
  <c r="R16" i="1"/>
  <c r="E16" i="1"/>
  <c r="F16" i="1"/>
  <c r="G16" i="1"/>
  <c r="I16" i="1"/>
  <c r="J16" i="1"/>
  <c r="K16" i="1"/>
  <c r="M16" i="1"/>
  <c r="N16" i="1"/>
  <c r="L16" i="1"/>
  <c r="R15" i="1"/>
  <c r="E15" i="1"/>
  <c r="F15" i="1"/>
  <c r="G15" i="1"/>
  <c r="I15" i="1"/>
  <c r="J15" i="1"/>
  <c r="K15" i="1"/>
  <c r="E14" i="1"/>
  <c r="F14" i="1"/>
  <c r="G14" i="1"/>
  <c r="I14" i="1"/>
  <c r="J14" i="1"/>
  <c r="K14" i="1"/>
  <c r="E13" i="1"/>
  <c r="F13" i="1"/>
  <c r="G13" i="1"/>
  <c r="I13" i="1"/>
  <c r="J13" i="1"/>
  <c r="K13" i="1"/>
  <c r="E12" i="1"/>
  <c r="F12" i="1"/>
  <c r="G12" i="1"/>
  <c r="I12" i="1"/>
  <c r="J12" i="1"/>
  <c r="K12" i="1"/>
  <c r="M12" i="1"/>
  <c r="N12" i="1"/>
  <c r="L12" i="1"/>
  <c r="E11" i="1"/>
  <c r="F11" i="1"/>
  <c r="G11" i="1"/>
  <c r="I11" i="1"/>
  <c r="J11" i="1"/>
  <c r="K11" i="1"/>
  <c r="R10" i="1"/>
  <c r="Q10" i="1"/>
  <c r="E10" i="1"/>
  <c r="F10" i="1"/>
  <c r="G10" i="1"/>
  <c r="I10" i="1"/>
  <c r="J10" i="1"/>
  <c r="K10" i="1"/>
  <c r="R9" i="1"/>
  <c r="Q9" i="1"/>
  <c r="E9" i="1"/>
  <c r="F9" i="1"/>
  <c r="G9" i="1"/>
  <c r="I9" i="1"/>
  <c r="J9" i="1"/>
  <c r="K9" i="1"/>
  <c r="R8" i="1"/>
  <c r="Q8" i="1"/>
  <c r="E8" i="1"/>
  <c r="F8" i="1"/>
  <c r="G8" i="1"/>
  <c r="I8" i="1"/>
  <c r="J8" i="1"/>
  <c r="K8" i="1"/>
  <c r="M8" i="1"/>
  <c r="N8" i="1"/>
  <c r="L8" i="1"/>
  <c r="R7" i="1"/>
  <c r="Q7" i="1"/>
  <c r="E7" i="1"/>
  <c r="F7" i="1"/>
  <c r="G7" i="1"/>
  <c r="I7" i="1"/>
  <c r="J7" i="1"/>
  <c r="K7" i="1"/>
  <c r="R6" i="1"/>
  <c r="Q6" i="1"/>
  <c r="E6" i="1"/>
  <c r="F6" i="1"/>
  <c r="G6" i="1"/>
  <c r="I6" i="1"/>
  <c r="J6" i="1"/>
  <c r="K6" i="1"/>
  <c r="R5" i="1"/>
  <c r="Q5" i="1"/>
  <c r="E5" i="1"/>
  <c r="F5" i="1"/>
  <c r="G5" i="1"/>
  <c r="I5" i="1"/>
  <c r="J5" i="1"/>
  <c r="K5" i="1"/>
  <c r="E4" i="1"/>
  <c r="F4" i="1"/>
  <c r="G4" i="1"/>
  <c r="I4" i="1"/>
  <c r="J4" i="1"/>
  <c r="K4" i="1"/>
  <c r="M4" i="1"/>
  <c r="N4" i="1"/>
  <c r="R4" i="1"/>
  <c r="L4" i="1"/>
  <c r="Q4" i="1"/>
</calcChain>
</file>

<file path=xl/sharedStrings.xml><?xml version="1.0" encoding="utf-8"?>
<sst xmlns="http://schemas.openxmlformats.org/spreadsheetml/2006/main" count="161" uniqueCount="61">
  <si>
    <t>HPLC analysis of detectable vancomycin in tibia, muscle, and plasma after intramedullary delivery in rats.</t>
  </si>
  <si>
    <t>Concentration of vancomycin in tibia over time:</t>
  </si>
  <si>
    <t>Time of Sacrifice (hr)</t>
  </si>
  <si>
    <t>Tibia Sample #</t>
  </si>
  <si>
    <t>Dilution Factor (DF)</t>
  </si>
  <si>
    <t>AUC</t>
  </si>
  <si>
    <t>AUC - Blank</t>
  </si>
  <si>
    <t>*DF</t>
  </si>
  <si>
    <t>ug/mL</t>
  </si>
  <si>
    <t>Tissue Mass (g)</t>
  </si>
  <si>
    <t>Extractant Volume (mL)</t>
  </si>
  <si>
    <t>ug drug</t>
  </si>
  <si>
    <t>ug drug/g tissue</t>
  </si>
  <si>
    <t>AVE</t>
  </si>
  <si>
    <t>STDEV</t>
  </si>
  <si>
    <t>SE</t>
  </si>
  <si>
    <t>Time (hr)</t>
  </si>
  <si>
    <t>vanco. (ug/g)</t>
  </si>
  <si>
    <t>1-1</t>
    <phoneticPr fontId="0" type="noConversion"/>
  </si>
  <si>
    <t>1-2</t>
    <phoneticPr fontId="0" type="noConversion"/>
  </si>
  <si>
    <t>1-3</t>
    <phoneticPr fontId="0" type="noConversion"/>
  </si>
  <si>
    <t>1-4</t>
    <phoneticPr fontId="0" type="noConversion"/>
  </si>
  <si>
    <t>2-1</t>
    <phoneticPr fontId="0" type="noConversion"/>
  </si>
  <si>
    <t>2-2</t>
    <phoneticPr fontId="0" type="noConversion"/>
  </si>
  <si>
    <t>2-3</t>
    <phoneticPr fontId="0" type="noConversion"/>
  </si>
  <si>
    <t>2-4</t>
    <phoneticPr fontId="0" type="noConversion"/>
  </si>
  <si>
    <t>Data used for Fig 1A.</t>
  </si>
  <si>
    <t>3-1</t>
    <phoneticPr fontId="0" type="noConversion"/>
  </si>
  <si>
    <t>3-2</t>
    <phoneticPr fontId="0" type="noConversion"/>
  </si>
  <si>
    <t>Calibration curve for spiked tibia sample:</t>
  </si>
  <si>
    <t>3-3</t>
    <phoneticPr fontId="0" type="noConversion"/>
  </si>
  <si>
    <t>AUC-Blank</t>
  </si>
  <si>
    <t>3-4</t>
    <phoneticPr fontId="0" type="noConversion"/>
  </si>
  <si>
    <t>4-1</t>
    <phoneticPr fontId="0" type="noConversion"/>
  </si>
  <si>
    <t>4-2</t>
    <phoneticPr fontId="0" type="noConversion"/>
  </si>
  <si>
    <t>4-3</t>
    <phoneticPr fontId="0" type="noConversion"/>
  </si>
  <si>
    <t>4-4</t>
    <phoneticPr fontId="0" type="noConversion"/>
  </si>
  <si>
    <t>5-1</t>
    <phoneticPr fontId="0" type="noConversion"/>
  </si>
  <si>
    <t>5-2</t>
    <phoneticPr fontId="0" type="noConversion"/>
  </si>
  <si>
    <t>5-3</t>
    <phoneticPr fontId="0" type="noConversion"/>
  </si>
  <si>
    <t>5-4</t>
    <phoneticPr fontId="0" type="noConversion"/>
  </si>
  <si>
    <t>6-1</t>
    <phoneticPr fontId="0" type="noConversion"/>
  </si>
  <si>
    <t>6-2</t>
    <phoneticPr fontId="0" type="noConversion"/>
  </si>
  <si>
    <t>6-3</t>
    <phoneticPr fontId="0" type="noConversion"/>
  </si>
  <si>
    <t>6-4</t>
    <phoneticPr fontId="0" type="noConversion"/>
  </si>
  <si>
    <t>7-1</t>
    <phoneticPr fontId="0" type="noConversion"/>
  </si>
  <si>
    <t>7-2</t>
    <phoneticPr fontId="0" type="noConversion"/>
  </si>
  <si>
    <t>7-3</t>
    <phoneticPr fontId="0" type="noConversion"/>
  </si>
  <si>
    <t>7-4</t>
    <phoneticPr fontId="0" type="noConversion"/>
  </si>
  <si>
    <t>Concentration of vancomycin in muscle over time:</t>
  </si>
  <si>
    <t>Muscle Sample #</t>
  </si>
  <si>
    <t>2-4</t>
  </si>
  <si>
    <t>Data used for Fig 1B.</t>
  </si>
  <si>
    <t>Calibration Curve for Spiked Muscle Sample:</t>
  </si>
  <si>
    <t>Concentration of vancomycin in plasma over time:</t>
  </si>
  <si>
    <t>Plasma Sample #</t>
  </si>
  <si>
    <t>vanco. (ug/mL)</t>
  </si>
  <si>
    <t>N/A</t>
  </si>
  <si>
    <t>Data used for Fig 1C.</t>
  </si>
  <si>
    <t>Calibration curve for spiked plasma sample:</t>
  </si>
  <si>
    <t>N/A - Not Analysed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</si>
</sst>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14"/>
      <color theme="1"/>
      <name val="Arial"/>
    </font>
    <font>
      <sz val="11"/>
      <color theme="1"/>
      <name val="Arial"/>
    </font>
    <font>
      <b/>
      <sz val="11"/>
      <color theme="1"/>
      <name val="Arial"/>
    </font>
    <font>
      <b/>
      <sz val="11"/>
      <name val="Arial"/>
    </font>
    <font>
      <sz val="10"/>
      <name val="Verdana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2" fillId="2" borderId="5" xfId="0" applyNumberFormat="1" applyFont="1" applyFill="1" applyBorder="1" applyAlignment="1">
      <alignment horizontal="center"/>
    </xf>
    <xf numFmtId="2" fontId="2" fillId="2" borderId="6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/>
    </xf>
    <xf numFmtId="2" fontId="2" fillId="0" borderId="6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2" borderId="9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2" borderId="8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2" fontId="2" fillId="0" borderId="9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/>
    </xf>
    <xf numFmtId="0" fontId="4" fillId="0" borderId="10" xfId="0" applyFont="1" applyBorder="1" applyAlignment="1"/>
    <xf numFmtId="2" fontId="2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4"/>
  <sheetViews>
    <sheetView showGridLines="0" tabSelected="1" workbookViewId="0">
      <selection activeCell="C30" sqref="C30"/>
    </sheetView>
  </sheetViews>
  <sheetFormatPr baseColWidth="10" defaultRowHeight="14" x14ac:dyDescent="0.15"/>
  <cols>
    <col min="1" max="1" width="12" style="2" customWidth="1"/>
    <col min="2" max="2" width="10.83203125" style="2"/>
    <col min="3" max="3" width="12.1640625" style="2" customWidth="1"/>
    <col min="4" max="4" width="7.83203125" style="2" customWidth="1"/>
    <col min="5" max="5" width="13.33203125" style="2" customWidth="1"/>
    <col min="6" max="16384" width="10.83203125" style="2"/>
  </cols>
  <sheetData>
    <row r="1" spans="1:18" ht="18" x14ac:dyDescent="0.2">
      <c r="A1" s="1" t="s">
        <v>0</v>
      </c>
    </row>
    <row r="2" spans="1:18" ht="15" thickBot="1" x14ac:dyDescent="0.2">
      <c r="B2" s="3"/>
      <c r="P2" s="3" t="s">
        <v>1</v>
      </c>
    </row>
    <row r="3" spans="1:18" s="8" customFormat="1" ht="42" x14ac:dyDescent="0.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6" t="s">
        <v>12</v>
      </c>
      <c r="L3" s="6" t="s">
        <v>13</v>
      </c>
      <c r="M3" s="6" t="s">
        <v>14</v>
      </c>
      <c r="N3" s="7" t="s">
        <v>15</v>
      </c>
      <c r="P3" s="9" t="s">
        <v>16</v>
      </c>
      <c r="Q3" s="6" t="s">
        <v>17</v>
      </c>
      <c r="R3" s="10" t="s">
        <v>15</v>
      </c>
    </row>
    <row r="4" spans="1:18" x14ac:dyDescent="0.15">
      <c r="A4" s="11">
        <v>4</v>
      </c>
      <c r="B4" s="12" t="s">
        <v>18</v>
      </c>
      <c r="C4" s="13">
        <v>10</v>
      </c>
      <c r="D4" s="14">
        <v>163.1</v>
      </c>
      <c r="E4" s="14">
        <f>D4-5</f>
        <v>158.1</v>
      </c>
      <c r="F4" s="13">
        <f>E4*C4</f>
        <v>1581</v>
      </c>
      <c r="G4" s="14">
        <f>(F4+2.0673)/17.602</f>
        <v>89.9367855925463</v>
      </c>
      <c r="H4" s="14">
        <v>0.08</v>
      </c>
      <c r="I4" s="14">
        <f>H4*2*1000/1000</f>
        <v>0.16</v>
      </c>
      <c r="J4" s="14">
        <f>G4*I4</f>
        <v>14.389885694807408</v>
      </c>
      <c r="K4" s="15">
        <f>J4/H4</f>
        <v>179.8735711850926</v>
      </c>
      <c r="L4" s="15">
        <f>AVERAGE(K4:K7)</f>
        <v>818.06809453471192</v>
      </c>
      <c r="M4" s="15">
        <f>STDEV(K4:K7)</f>
        <v>522.05675724380364</v>
      </c>
      <c r="N4" s="16">
        <f>M4/SQRT(4)</f>
        <v>261.02837862190182</v>
      </c>
      <c r="P4" s="17">
        <v>4</v>
      </c>
      <c r="Q4" s="18">
        <f>L4</f>
        <v>818.06809453471192</v>
      </c>
      <c r="R4" s="19">
        <f>N4</f>
        <v>261.02837862190182</v>
      </c>
    </row>
    <row r="5" spans="1:18" x14ac:dyDescent="0.15">
      <c r="A5" s="11">
        <v>4</v>
      </c>
      <c r="B5" s="12" t="s">
        <v>19</v>
      </c>
      <c r="C5" s="13">
        <v>100</v>
      </c>
      <c r="D5" s="14">
        <v>111.5</v>
      </c>
      <c r="E5" s="14">
        <f t="shared" ref="E5:E31" si="0">D5-5</f>
        <v>106.5</v>
      </c>
      <c r="F5" s="13">
        <f t="shared" ref="F5:F31" si="1">E5*C5</f>
        <v>10650</v>
      </c>
      <c r="G5" s="14">
        <f t="shared" ref="G5:G31" si="2">(F5+2.0673)/17.602</f>
        <v>605.16232814452906</v>
      </c>
      <c r="H5" s="14">
        <v>0.1555</v>
      </c>
      <c r="I5" s="14">
        <f t="shared" ref="I5:I31" si="3">H5*2*1000/1000</f>
        <v>0.311</v>
      </c>
      <c r="J5" s="14">
        <f t="shared" ref="J5:J31" si="4">G5*I5</f>
        <v>188.20548405294855</v>
      </c>
      <c r="K5" s="15">
        <f t="shared" ref="K5:K31" si="5">J5/H5</f>
        <v>1210.3246562890581</v>
      </c>
      <c r="L5" s="20"/>
      <c r="M5" s="20"/>
      <c r="N5" s="21"/>
      <c r="P5" s="17">
        <v>6</v>
      </c>
      <c r="Q5" s="18">
        <f>L8</f>
        <v>784.09468242245202</v>
      </c>
      <c r="R5" s="19">
        <f>N8</f>
        <v>325.26688426685769</v>
      </c>
    </row>
    <row r="6" spans="1:18" x14ac:dyDescent="0.15">
      <c r="A6" s="11">
        <v>4</v>
      </c>
      <c r="B6" s="12" t="s">
        <v>20</v>
      </c>
      <c r="C6" s="13">
        <v>100</v>
      </c>
      <c r="D6" s="14">
        <v>117.4</v>
      </c>
      <c r="E6" s="14">
        <f t="shared" si="0"/>
        <v>112.4</v>
      </c>
      <c r="F6" s="13">
        <f t="shared" si="1"/>
        <v>11240</v>
      </c>
      <c r="G6" s="14">
        <f t="shared" si="2"/>
        <v>638.68124644926718</v>
      </c>
      <c r="H6" s="14">
        <v>0.1424</v>
      </c>
      <c r="I6" s="14">
        <f t="shared" si="3"/>
        <v>0.2848</v>
      </c>
      <c r="J6" s="14">
        <f t="shared" si="4"/>
        <v>181.89641898875129</v>
      </c>
      <c r="K6" s="15">
        <f t="shared" si="5"/>
        <v>1277.3624928985344</v>
      </c>
      <c r="L6" s="20"/>
      <c r="M6" s="20"/>
      <c r="N6" s="21"/>
      <c r="P6" s="17">
        <v>12</v>
      </c>
      <c r="Q6" s="18">
        <f>L12</f>
        <v>359.14297238950121</v>
      </c>
      <c r="R6" s="19">
        <f>N12</f>
        <v>165.95319656074153</v>
      </c>
    </row>
    <row r="7" spans="1:18" x14ac:dyDescent="0.15">
      <c r="A7" s="11">
        <v>4</v>
      </c>
      <c r="B7" s="12" t="s">
        <v>21</v>
      </c>
      <c r="C7" s="13">
        <v>100</v>
      </c>
      <c r="D7" s="14">
        <v>58.2</v>
      </c>
      <c r="E7" s="14">
        <f t="shared" si="0"/>
        <v>53.2</v>
      </c>
      <c r="F7" s="13">
        <f t="shared" si="1"/>
        <v>5320</v>
      </c>
      <c r="G7" s="14">
        <f t="shared" si="2"/>
        <v>302.35582888308147</v>
      </c>
      <c r="H7" s="14">
        <v>0.18840000000000001</v>
      </c>
      <c r="I7" s="14">
        <f t="shared" si="3"/>
        <v>0.37680000000000002</v>
      </c>
      <c r="J7" s="14">
        <f t="shared" si="4"/>
        <v>113.92767632314511</v>
      </c>
      <c r="K7" s="15">
        <f t="shared" si="5"/>
        <v>604.71165776616294</v>
      </c>
      <c r="L7" s="20"/>
      <c r="M7" s="20"/>
      <c r="N7" s="21"/>
      <c r="P7" s="17">
        <v>24</v>
      </c>
      <c r="Q7" s="18">
        <f>L16</f>
        <v>627.72040677195764</v>
      </c>
      <c r="R7" s="19">
        <f>N16</f>
        <v>199.51642674837672</v>
      </c>
    </row>
    <row r="8" spans="1:18" x14ac:dyDescent="0.15">
      <c r="A8" s="11">
        <v>6</v>
      </c>
      <c r="B8" s="12" t="s">
        <v>22</v>
      </c>
      <c r="C8" s="13">
        <v>100</v>
      </c>
      <c r="D8" s="14">
        <v>73.099999999999994</v>
      </c>
      <c r="E8" s="14">
        <f t="shared" si="0"/>
        <v>68.099999999999994</v>
      </c>
      <c r="F8" s="13">
        <f t="shared" si="1"/>
        <v>6809.9999999999991</v>
      </c>
      <c r="G8" s="14">
        <f t="shared" si="2"/>
        <v>387.00530053403014</v>
      </c>
      <c r="H8" s="14">
        <v>0.1913</v>
      </c>
      <c r="I8" s="14">
        <f t="shared" si="3"/>
        <v>0.3826</v>
      </c>
      <c r="J8" s="14">
        <f t="shared" si="4"/>
        <v>148.06822798431992</v>
      </c>
      <c r="K8" s="15">
        <f t="shared" si="5"/>
        <v>774.01060106806017</v>
      </c>
      <c r="L8" s="15">
        <f>AVERAGE(K8:K11)</f>
        <v>784.09468242245202</v>
      </c>
      <c r="M8" s="15">
        <f>STDEV(K8:K11)</f>
        <v>650.53376853371537</v>
      </c>
      <c r="N8" s="16">
        <f>M8/SQRT(4)</f>
        <v>325.26688426685769</v>
      </c>
      <c r="P8" s="17">
        <v>48</v>
      </c>
      <c r="Q8" s="18">
        <f>L20</f>
        <v>515.3752187251448</v>
      </c>
      <c r="R8" s="19">
        <f>N20</f>
        <v>331.53713870469591</v>
      </c>
    </row>
    <row r="9" spans="1:18" x14ac:dyDescent="0.15">
      <c r="A9" s="11">
        <v>6</v>
      </c>
      <c r="B9" s="12" t="s">
        <v>23</v>
      </c>
      <c r="C9" s="13">
        <v>10</v>
      </c>
      <c r="D9" s="14">
        <v>36.5</v>
      </c>
      <c r="E9" s="14">
        <f t="shared" si="0"/>
        <v>31.5</v>
      </c>
      <c r="F9" s="13">
        <f t="shared" si="1"/>
        <v>315</v>
      </c>
      <c r="G9" s="14">
        <f t="shared" si="2"/>
        <v>18.013140552209975</v>
      </c>
      <c r="H9" s="14">
        <v>0.30630000000000002</v>
      </c>
      <c r="I9" s="14">
        <f t="shared" si="3"/>
        <v>0.61260000000000003</v>
      </c>
      <c r="J9" s="14">
        <f t="shared" si="4"/>
        <v>11.034849902283831</v>
      </c>
      <c r="K9" s="15">
        <f t="shared" si="5"/>
        <v>36.026281104419951</v>
      </c>
      <c r="L9" s="20"/>
      <c r="M9" s="20"/>
      <c r="N9" s="21"/>
      <c r="P9" s="17">
        <v>72</v>
      </c>
      <c r="Q9" s="18">
        <f>L24</f>
        <v>130.32522440631746</v>
      </c>
      <c r="R9" s="19">
        <f>N24</f>
        <v>78.147908319226033</v>
      </c>
    </row>
    <row r="10" spans="1:18" ht="15" thickBot="1" x14ac:dyDescent="0.2">
      <c r="A10" s="11">
        <v>6</v>
      </c>
      <c r="B10" s="12" t="s">
        <v>24</v>
      </c>
      <c r="C10" s="13">
        <v>100</v>
      </c>
      <c r="D10" s="14">
        <v>66.900000000000006</v>
      </c>
      <c r="E10" s="14">
        <f t="shared" si="0"/>
        <v>61.900000000000006</v>
      </c>
      <c r="F10" s="13">
        <f t="shared" si="1"/>
        <v>6190.0000000000009</v>
      </c>
      <c r="G10" s="14">
        <f t="shared" si="2"/>
        <v>351.78203045108512</v>
      </c>
      <c r="H10" s="14">
        <v>0.16439999999999999</v>
      </c>
      <c r="I10" s="14">
        <f t="shared" si="3"/>
        <v>0.32879999999999998</v>
      </c>
      <c r="J10" s="14">
        <f t="shared" si="4"/>
        <v>115.66593161231678</v>
      </c>
      <c r="K10" s="15">
        <f t="shared" si="5"/>
        <v>703.56406090217024</v>
      </c>
      <c r="L10" s="20"/>
      <c r="M10" s="20"/>
      <c r="N10" s="21"/>
      <c r="P10" s="22">
        <v>96</v>
      </c>
      <c r="Q10" s="23">
        <f>L28</f>
        <v>110.09456879900011</v>
      </c>
      <c r="R10" s="24">
        <f>N28</f>
        <v>60.838454992666414</v>
      </c>
    </row>
    <row r="11" spans="1:18" x14ac:dyDescent="0.15">
      <c r="A11" s="11">
        <v>6</v>
      </c>
      <c r="B11" s="12" t="s">
        <v>25</v>
      </c>
      <c r="C11" s="13">
        <v>100</v>
      </c>
      <c r="D11" s="14">
        <v>147.80000000000001</v>
      </c>
      <c r="E11" s="14">
        <f t="shared" si="0"/>
        <v>142.80000000000001</v>
      </c>
      <c r="F11" s="13">
        <f t="shared" si="1"/>
        <v>14280.000000000002</v>
      </c>
      <c r="G11" s="14">
        <f t="shared" si="2"/>
        <v>811.38889330757877</v>
      </c>
      <c r="H11" s="14">
        <v>0.1104</v>
      </c>
      <c r="I11" s="14">
        <f t="shared" si="3"/>
        <v>0.2208</v>
      </c>
      <c r="J11" s="14">
        <f t="shared" si="4"/>
        <v>179.1546676423134</v>
      </c>
      <c r="K11" s="15">
        <f t="shared" si="5"/>
        <v>1622.7777866151575</v>
      </c>
      <c r="L11" s="20"/>
      <c r="M11" s="20"/>
      <c r="N11" s="21"/>
      <c r="P11" s="2" t="s">
        <v>26</v>
      </c>
    </row>
    <row r="12" spans="1:18" x14ac:dyDescent="0.15">
      <c r="A12" s="11">
        <v>12</v>
      </c>
      <c r="B12" s="12" t="s">
        <v>27</v>
      </c>
      <c r="C12" s="13">
        <v>100</v>
      </c>
      <c r="D12" s="14">
        <v>51.1</v>
      </c>
      <c r="E12" s="14">
        <f t="shared" si="0"/>
        <v>46.1</v>
      </c>
      <c r="F12" s="13">
        <f t="shared" si="1"/>
        <v>4610</v>
      </c>
      <c r="G12" s="14">
        <f t="shared" si="2"/>
        <v>262.01950346551524</v>
      </c>
      <c r="H12" s="14">
        <v>0.3</v>
      </c>
      <c r="I12" s="14">
        <f t="shared" si="3"/>
        <v>0.6</v>
      </c>
      <c r="J12" s="14">
        <f t="shared" si="4"/>
        <v>157.21170207930913</v>
      </c>
      <c r="K12" s="15">
        <f t="shared" si="5"/>
        <v>524.03900693103049</v>
      </c>
      <c r="L12" s="15">
        <f>AVERAGE(K12:K15)</f>
        <v>359.14297238950121</v>
      </c>
      <c r="M12" s="15">
        <f>STDEV(K12:K15)</f>
        <v>331.90639312148306</v>
      </c>
      <c r="N12" s="16">
        <f>M12/SQRT(4)</f>
        <v>165.95319656074153</v>
      </c>
    </row>
    <row r="13" spans="1:18" x14ac:dyDescent="0.15">
      <c r="A13" s="11">
        <v>12</v>
      </c>
      <c r="B13" s="12" t="s">
        <v>28</v>
      </c>
      <c r="C13" s="13">
        <v>10</v>
      </c>
      <c r="D13" s="14">
        <v>12.5</v>
      </c>
      <c r="E13" s="14">
        <f t="shared" si="0"/>
        <v>7.5</v>
      </c>
      <c r="F13" s="13">
        <f t="shared" si="1"/>
        <v>75</v>
      </c>
      <c r="G13" s="14">
        <f t="shared" si="2"/>
        <v>4.3783263265538004</v>
      </c>
      <c r="H13" s="14">
        <v>0.20649999999999999</v>
      </c>
      <c r="I13" s="14">
        <f t="shared" si="3"/>
        <v>0.41299999999999998</v>
      </c>
      <c r="J13" s="14">
        <f t="shared" si="4"/>
        <v>1.8082487728667194</v>
      </c>
      <c r="K13" s="15">
        <f t="shared" si="5"/>
        <v>8.7566526531076008</v>
      </c>
      <c r="L13" s="20"/>
      <c r="M13" s="20"/>
      <c r="N13" s="21"/>
      <c r="P13" s="3" t="s">
        <v>29</v>
      </c>
    </row>
    <row r="14" spans="1:18" x14ac:dyDescent="0.15">
      <c r="A14" s="11">
        <v>12</v>
      </c>
      <c r="B14" s="12" t="s">
        <v>30</v>
      </c>
      <c r="C14" s="13">
        <v>100</v>
      </c>
      <c r="D14" s="14">
        <v>19.600000000000001</v>
      </c>
      <c r="E14" s="14">
        <f t="shared" si="0"/>
        <v>14.600000000000001</v>
      </c>
      <c r="F14" s="13">
        <f t="shared" si="1"/>
        <v>1460.0000000000002</v>
      </c>
      <c r="G14" s="14">
        <f t="shared" si="2"/>
        <v>83.062566753777986</v>
      </c>
      <c r="H14" s="14">
        <v>0.15939999999999999</v>
      </c>
      <c r="I14" s="14">
        <f t="shared" si="3"/>
        <v>0.31879999999999997</v>
      </c>
      <c r="J14" s="14">
        <f t="shared" si="4"/>
        <v>26.480346281104421</v>
      </c>
      <c r="K14" s="15">
        <f t="shared" si="5"/>
        <v>166.12513350755597</v>
      </c>
      <c r="L14" s="20"/>
      <c r="M14" s="20"/>
      <c r="N14" s="21"/>
      <c r="P14" s="25" t="s">
        <v>8</v>
      </c>
      <c r="Q14" s="26" t="s">
        <v>5</v>
      </c>
      <c r="R14" s="26" t="s">
        <v>31</v>
      </c>
    </row>
    <row r="15" spans="1:18" x14ac:dyDescent="0.15">
      <c r="A15" s="11">
        <v>12</v>
      </c>
      <c r="B15" s="12" t="s">
        <v>32</v>
      </c>
      <c r="C15" s="13">
        <v>100</v>
      </c>
      <c r="D15" s="14">
        <v>69.900000000000006</v>
      </c>
      <c r="E15" s="14">
        <f t="shared" si="0"/>
        <v>64.900000000000006</v>
      </c>
      <c r="F15" s="13">
        <f t="shared" si="1"/>
        <v>6490.0000000000009</v>
      </c>
      <c r="G15" s="14">
        <f t="shared" si="2"/>
        <v>368.82554823315536</v>
      </c>
      <c r="H15" s="14">
        <v>0.187</v>
      </c>
      <c r="I15" s="14">
        <f t="shared" si="3"/>
        <v>0.374</v>
      </c>
      <c r="J15" s="14">
        <f t="shared" si="4"/>
        <v>137.9407550392001</v>
      </c>
      <c r="K15" s="15">
        <f t="shared" si="5"/>
        <v>737.65109646631072</v>
      </c>
      <c r="L15" s="20"/>
      <c r="M15" s="20"/>
      <c r="N15" s="21"/>
      <c r="P15" s="27">
        <v>0</v>
      </c>
      <c r="Q15" s="14">
        <v>5</v>
      </c>
      <c r="R15" s="14">
        <f>0</f>
        <v>0</v>
      </c>
    </row>
    <row r="16" spans="1:18" x14ac:dyDescent="0.15">
      <c r="A16" s="11">
        <v>24</v>
      </c>
      <c r="B16" s="12" t="s">
        <v>33</v>
      </c>
      <c r="C16" s="13">
        <v>100</v>
      </c>
      <c r="D16" s="14">
        <v>23.2</v>
      </c>
      <c r="E16" s="14">
        <f t="shared" si="0"/>
        <v>18.2</v>
      </c>
      <c r="F16" s="13">
        <f t="shared" si="1"/>
        <v>1820</v>
      </c>
      <c r="G16" s="14">
        <f t="shared" si="2"/>
        <v>103.51478809226224</v>
      </c>
      <c r="H16" s="14">
        <v>0.1457</v>
      </c>
      <c r="I16" s="14">
        <f t="shared" si="3"/>
        <v>0.29139999999999999</v>
      </c>
      <c r="J16" s="14">
        <f t="shared" si="4"/>
        <v>30.164209250085214</v>
      </c>
      <c r="K16" s="15">
        <f t="shared" si="5"/>
        <v>207.02957618452447</v>
      </c>
      <c r="L16" s="15">
        <f>AVERAGE(K16:K19)</f>
        <v>627.72040677195764</v>
      </c>
      <c r="M16" s="15">
        <f>STDEV(K16:K19)</f>
        <v>399.03285349675343</v>
      </c>
      <c r="N16" s="16">
        <f>M16/SQRT(4)</f>
        <v>199.51642674837672</v>
      </c>
      <c r="P16" s="27">
        <v>0.5</v>
      </c>
      <c r="Q16" s="14">
        <v>12.9</v>
      </c>
      <c r="R16" s="14">
        <f t="shared" ref="R16:R21" si="6">Q16-5</f>
        <v>7.9</v>
      </c>
    </row>
    <row r="17" spans="1:18" x14ac:dyDescent="0.15">
      <c r="A17" s="11">
        <v>24</v>
      </c>
      <c r="B17" s="12" t="s">
        <v>34</v>
      </c>
      <c r="C17" s="13">
        <v>100</v>
      </c>
      <c r="D17" s="14">
        <v>51.1</v>
      </c>
      <c r="E17" s="14">
        <f t="shared" si="0"/>
        <v>46.1</v>
      </c>
      <c r="F17" s="13">
        <f t="shared" si="1"/>
        <v>4610</v>
      </c>
      <c r="G17" s="14">
        <f t="shared" si="2"/>
        <v>262.01950346551524</v>
      </c>
      <c r="H17" s="14">
        <v>0.1048</v>
      </c>
      <c r="I17" s="14">
        <f t="shared" si="3"/>
        <v>0.20960000000000004</v>
      </c>
      <c r="J17" s="14">
        <f t="shared" si="4"/>
        <v>54.919287926372007</v>
      </c>
      <c r="K17" s="15">
        <f t="shared" si="5"/>
        <v>524.0390069310306</v>
      </c>
      <c r="L17" s="20"/>
      <c r="M17" s="20"/>
      <c r="N17" s="21"/>
      <c r="P17" s="27">
        <v>1</v>
      </c>
      <c r="Q17" s="14">
        <v>18.100000000000001</v>
      </c>
      <c r="R17" s="14">
        <f t="shared" si="6"/>
        <v>13.100000000000001</v>
      </c>
    </row>
    <row r="18" spans="1:18" x14ac:dyDescent="0.15">
      <c r="A18" s="11">
        <v>24</v>
      </c>
      <c r="B18" s="12" t="s">
        <v>35</v>
      </c>
      <c r="C18" s="13">
        <v>100</v>
      </c>
      <c r="D18" s="14">
        <v>59</v>
      </c>
      <c r="E18" s="14">
        <f t="shared" si="0"/>
        <v>54</v>
      </c>
      <c r="F18" s="13">
        <f t="shared" si="1"/>
        <v>5400</v>
      </c>
      <c r="G18" s="14">
        <f t="shared" si="2"/>
        <v>306.90076695830015</v>
      </c>
      <c r="H18" s="14">
        <v>0.14599999999999999</v>
      </c>
      <c r="I18" s="14">
        <f t="shared" si="3"/>
        <v>0.29199999999999998</v>
      </c>
      <c r="J18" s="14">
        <f t="shared" si="4"/>
        <v>89.615023951823645</v>
      </c>
      <c r="K18" s="15">
        <f t="shared" si="5"/>
        <v>613.80153391660031</v>
      </c>
      <c r="L18" s="20"/>
      <c r="M18" s="20"/>
      <c r="N18" s="21"/>
      <c r="P18" s="27">
        <v>2</v>
      </c>
      <c r="Q18" s="14">
        <v>38.700000000000003</v>
      </c>
      <c r="R18" s="14">
        <f t="shared" si="6"/>
        <v>33.700000000000003</v>
      </c>
    </row>
    <row r="19" spans="1:18" x14ac:dyDescent="0.15">
      <c r="A19" s="11">
        <v>24</v>
      </c>
      <c r="B19" s="12" t="s">
        <v>36</v>
      </c>
      <c r="C19" s="13">
        <v>100</v>
      </c>
      <c r="D19" s="14">
        <v>107.6</v>
      </c>
      <c r="E19" s="14">
        <f t="shared" si="0"/>
        <v>102.6</v>
      </c>
      <c r="F19" s="13">
        <f t="shared" si="1"/>
        <v>10260</v>
      </c>
      <c r="G19" s="14">
        <f t="shared" si="2"/>
        <v>583.00575502783772</v>
      </c>
      <c r="H19" s="14">
        <v>0.12479999999999999</v>
      </c>
      <c r="I19" s="14">
        <f t="shared" si="3"/>
        <v>0.24959999999999999</v>
      </c>
      <c r="J19" s="14">
        <f t="shared" si="4"/>
        <v>145.51823645494829</v>
      </c>
      <c r="K19" s="15">
        <f t="shared" si="5"/>
        <v>1166.0115100556754</v>
      </c>
      <c r="L19" s="20"/>
      <c r="M19" s="20"/>
      <c r="N19" s="21"/>
      <c r="P19" s="27">
        <v>4</v>
      </c>
      <c r="Q19" s="14">
        <v>70.099999999999994</v>
      </c>
      <c r="R19" s="14">
        <f t="shared" si="6"/>
        <v>65.099999999999994</v>
      </c>
    </row>
    <row r="20" spans="1:18" x14ac:dyDescent="0.15">
      <c r="A20" s="11">
        <v>48</v>
      </c>
      <c r="B20" s="12" t="s">
        <v>37</v>
      </c>
      <c r="C20" s="13">
        <v>10</v>
      </c>
      <c r="D20" s="14">
        <v>23.5</v>
      </c>
      <c r="E20" s="14">
        <f t="shared" si="0"/>
        <v>18.5</v>
      </c>
      <c r="F20" s="13">
        <f t="shared" si="1"/>
        <v>185</v>
      </c>
      <c r="G20" s="14">
        <f t="shared" si="2"/>
        <v>10.627616179979547</v>
      </c>
      <c r="H20" s="14">
        <v>0.1598</v>
      </c>
      <c r="I20" s="14">
        <f t="shared" si="3"/>
        <v>0.3196</v>
      </c>
      <c r="J20" s="14">
        <f t="shared" si="4"/>
        <v>3.3965861311214631</v>
      </c>
      <c r="K20" s="15">
        <f t="shared" si="5"/>
        <v>21.255232359959095</v>
      </c>
      <c r="L20" s="15">
        <f>AVERAGE(K20:K23)</f>
        <v>515.3752187251448</v>
      </c>
      <c r="M20" s="15">
        <f>STDEV(K20:K23)</f>
        <v>663.07427740939181</v>
      </c>
      <c r="N20" s="16">
        <f>M20/SQRT(4)</f>
        <v>331.53713870469591</v>
      </c>
      <c r="P20" s="27">
        <v>8</v>
      </c>
      <c r="Q20" s="14">
        <v>145.80000000000001</v>
      </c>
      <c r="R20" s="14">
        <f t="shared" si="6"/>
        <v>140.80000000000001</v>
      </c>
    </row>
    <row r="21" spans="1:18" x14ac:dyDescent="0.15">
      <c r="A21" s="11">
        <v>48</v>
      </c>
      <c r="B21" s="12" t="s">
        <v>38</v>
      </c>
      <c r="C21" s="13">
        <v>100</v>
      </c>
      <c r="D21" s="14">
        <v>59.4</v>
      </c>
      <c r="E21" s="14">
        <f t="shared" si="0"/>
        <v>54.4</v>
      </c>
      <c r="F21" s="13">
        <f t="shared" si="1"/>
        <v>5440</v>
      </c>
      <c r="G21" s="14">
        <f t="shared" si="2"/>
        <v>309.17323599590952</v>
      </c>
      <c r="H21" s="14">
        <v>0.2427</v>
      </c>
      <c r="I21" s="14">
        <f t="shared" si="3"/>
        <v>0.4854</v>
      </c>
      <c r="J21" s="14">
        <f t="shared" si="4"/>
        <v>150.07268875241448</v>
      </c>
      <c r="K21" s="15">
        <f t="shared" si="5"/>
        <v>618.34647199181904</v>
      </c>
      <c r="L21" s="20"/>
      <c r="M21" s="20"/>
      <c r="N21" s="21"/>
      <c r="P21" s="27">
        <v>16</v>
      </c>
      <c r="Q21" s="14">
        <v>284.39999999999998</v>
      </c>
      <c r="R21" s="14">
        <f t="shared" si="6"/>
        <v>279.39999999999998</v>
      </c>
    </row>
    <row r="22" spans="1:18" x14ac:dyDescent="0.15">
      <c r="A22" s="11">
        <v>48</v>
      </c>
      <c r="B22" s="12" t="s">
        <v>39</v>
      </c>
      <c r="C22" s="13">
        <v>10</v>
      </c>
      <c r="D22" s="14">
        <v>12</v>
      </c>
      <c r="E22" s="14">
        <f t="shared" si="0"/>
        <v>7</v>
      </c>
      <c r="F22" s="13">
        <f t="shared" si="1"/>
        <v>70</v>
      </c>
      <c r="G22" s="14">
        <f t="shared" si="2"/>
        <v>4.0942676968526301</v>
      </c>
      <c r="H22" s="14">
        <v>0.124</v>
      </c>
      <c r="I22" s="14">
        <f t="shared" si="3"/>
        <v>0.248</v>
      </c>
      <c r="J22" s="14">
        <f t="shared" si="4"/>
        <v>1.0153783888194523</v>
      </c>
      <c r="K22" s="15">
        <f t="shared" si="5"/>
        <v>8.1885353937052603</v>
      </c>
      <c r="L22" s="20"/>
      <c r="M22" s="20"/>
      <c r="N22" s="21"/>
    </row>
    <row r="23" spans="1:18" x14ac:dyDescent="0.15">
      <c r="A23" s="11">
        <v>48</v>
      </c>
      <c r="B23" s="12" t="s">
        <v>40</v>
      </c>
      <c r="C23" s="13">
        <v>100</v>
      </c>
      <c r="D23" s="14">
        <v>129.4</v>
      </c>
      <c r="E23" s="14">
        <f t="shared" si="0"/>
        <v>124.4</v>
      </c>
      <c r="F23" s="13">
        <f t="shared" si="1"/>
        <v>12440</v>
      </c>
      <c r="G23" s="14">
        <f t="shared" si="2"/>
        <v>706.85531757754802</v>
      </c>
      <c r="H23" s="14">
        <v>0.1137</v>
      </c>
      <c r="I23" s="14">
        <f t="shared" si="3"/>
        <v>0.22739999999999999</v>
      </c>
      <c r="J23" s="14">
        <f t="shared" si="4"/>
        <v>160.73889921713442</v>
      </c>
      <c r="K23" s="15">
        <f t="shared" si="5"/>
        <v>1413.710635155096</v>
      </c>
      <c r="L23" s="20"/>
      <c r="M23" s="20"/>
      <c r="N23" s="21"/>
    </row>
    <row r="24" spans="1:18" x14ac:dyDescent="0.15">
      <c r="A24" s="11">
        <v>72</v>
      </c>
      <c r="B24" s="12" t="s">
        <v>41</v>
      </c>
      <c r="C24" s="13">
        <v>10</v>
      </c>
      <c r="D24" s="14">
        <v>306</v>
      </c>
      <c r="E24" s="14">
        <f t="shared" si="0"/>
        <v>301</v>
      </c>
      <c r="F24" s="13">
        <f t="shared" si="1"/>
        <v>3010</v>
      </c>
      <c r="G24" s="14">
        <f t="shared" si="2"/>
        <v>171.12074196114079</v>
      </c>
      <c r="H24" s="14">
        <v>0.21079999999999999</v>
      </c>
      <c r="I24" s="14">
        <f t="shared" si="3"/>
        <v>0.42159999999999997</v>
      </c>
      <c r="J24" s="14">
        <f t="shared" si="4"/>
        <v>72.144504810816954</v>
      </c>
      <c r="K24" s="15">
        <f t="shared" si="5"/>
        <v>342.24148392228159</v>
      </c>
      <c r="L24" s="15">
        <f>AVERAGE(K24:K27)</f>
        <v>130.32522440631746</v>
      </c>
      <c r="M24" s="15">
        <f>STDEV(K24:K27)</f>
        <v>156.29581663845207</v>
      </c>
      <c r="N24" s="16">
        <f>M24/SQRT(4)</f>
        <v>78.147908319226033</v>
      </c>
    </row>
    <row r="25" spans="1:18" x14ac:dyDescent="0.15">
      <c r="A25" s="11">
        <v>72</v>
      </c>
      <c r="B25" s="12" t="s">
        <v>42</v>
      </c>
      <c r="C25" s="13">
        <v>10</v>
      </c>
      <c r="D25" s="14">
        <v>24.1</v>
      </c>
      <c r="E25" s="14">
        <f t="shared" si="0"/>
        <v>19.100000000000001</v>
      </c>
      <c r="F25" s="13">
        <f t="shared" si="1"/>
        <v>191</v>
      </c>
      <c r="G25" s="14">
        <f t="shared" si="2"/>
        <v>10.968486535620951</v>
      </c>
      <c r="H25" s="14">
        <v>0.1585</v>
      </c>
      <c r="I25" s="14">
        <f t="shared" si="3"/>
        <v>0.317</v>
      </c>
      <c r="J25" s="14">
        <f t="shared" si="4"/>
        <v>3.4770102317918412</v>
      </c>
      <c r="K25" s="15">
        <f t="shared" si="5"/>
        <v>21.936973071241901</v>
      </c>
      <c r="L25" s="20"/>
      <c r="M25" s="20"/>
      <c r="N25" s="21"/>
    </row>
    <row r="26" spans="1:18" x14ac:dyDescent="0.15">
      <c r="A26" s="11">
        <v>72</v>
      </c>
      <c r="B26" s="12" t="s">
        <v>43</v>
      </c>
      <c r="C26" s="13">
        <v>10</v>
      </c>
      <c r="D26" s="14">
        <v>140</v>
      </c>
      <c r="E26" s="14">
        <f t="shared" si="0"/>
        <v>135</v>
      </c>
      <c r="F26" s="13">
        <f t="shared" si="1"/>
        <v>1350</v>
      </c>
      <c r="G26" s="14">
        <f t="shared" si="2"/>
        <v>76.813276900352221</v>
      </c>
      <c r="H26" s="14">
        <v>0.16500000000000001</v>
      </c>
      <c r="I26" s="14">
        <f t="shared" si="3"/>
        <v>0.33</v>
      </c>
      <c r="J26" s="14">
        <f t="shared" si="4"/>
        <v>25.348381377116233</v>
      </c>
      <c r="K26" s="15">
        <f t="shared" si="5"/>
        <v>153.62655380070444</v>
      </c>
      <c r="L26" s="20"/>
      <c r="M26" s="20"/>
      <c r="N26" s="21"/>
    </row>
    <row r="27" spans="1:18" x14ac:dyDescent="0.15">
      <c r="A27" s="11">
        <v>72</v>
      </c>
      <c r="B27" s="12" t="s">
        <v>44</v>
      </c>
      <c r="C27" s="13">
        <v>10</v>
      </c>
      <c r="D27" s="14">
        <v>7.87</v>
      </c>
      <c r="E27" s="14">
        <f t="shared" si="0"/>
        <v>2.87</v>
      </c>
      <c r="F27" s="13">
        <f t="shared" si="1"/>
        <v>28.700000000000003</v>
      </c>
      <c r="G27" s="14">
        <f t="shared" si="2"/>
        <v>1.7479434155209637</v>
      </c>
      <c r="H27" s="14">
        <v>0.1308</v>
      </c>
      <c r="I27" s="14">
        <f t="shared" si="3"/>
        <v>0.2616</v>
      </c>
      <c r="J27" s="14">
        <f t="shared" si="4"/>
        <v>0.45726199750028407</v>
      </c>
      <c r="K27" s="15">
        <f t="shared" si="5"/>
        <v>3.4958868310419273</v>
      </c>
      <c r="L27" s="20"/>
      <c r="M27" s="20"/>
      <c r="N27" s="21"/>
    </row>
    <row r="28" spans="1:18" x14ac:dyDescent="0.15">
      <c r="A28" s="11">
        <v>96</v>
      </c>
      <c r="B28" s="12" t="s">
        <v>45</v>
      </c>
      <c r="C28" s="13">
        <v>10</v>
      </c>
      <c r="D28" s="14">
        <v>217.3</v>
      </c>
      <c r="E28" s="14">
        <f t="shared" si="0"/>
        <v>212.3</v>
      </c>
      <c r="F28" s="13">
        <f t="shared" si="1"/>
        <v>2123</v>
      </c>
      <c r="G28" s="14">
        <f t="shared" si="2"/>
        <v>120.72874105215317</v>
      </c>
      <c r="H28" s="14">
        <v>0.157</v>
      </c>
      <c r="I28" s="14">
        <f t="shared" si="3"/>
        <v>0.314</v>
      </c>
      <c r="J28" s="14">
        <f t="shared" si="4"/>
        <v>37.908824690376093</v>
      </c>
      <c r="K28" s="15">
        <f t="shared" si="5"/>
        <v>241.45748210430634</v>
      </c>
      <c r="L28" s="15">
        <f>AVERAGE(K28:K31)</f>
        <v>110.09456879900011</v>
      </c>
      <c r="M28" s="15">
        <f>STDEV(K28:K31)</f>
        <v>121.67690998533283</v>
      </c>
      <c r="N28" s="16">
        <f>M28/SQRT(4)</f>
        <v>60.838454992666414</v>
      </c>
    </row>
    <row r="29" spans="1:18" x14ac:dyDescent="0.15">
      <c r="A29" s="11">
        <v>96</v>
      </c>
      <c r="B29" s="12" t="s">
        <v>46</v>
      </c>
      <c r="C29" s="13">
        <v>10</v>
      </c>
      <c r="D29" s="14">
        <v>168.2</v>
      </c>
      <c r="E29" s="14">
        <f t="shared" si="0"/>
        <v>163.19999999999999</v>
      </c>
      <c r="F29" s="13">
        <f t="shared" si="1"/>
        <v>1632</v>
      </c>
      <c r="G29" s="14">
        <f t="shared" si="2"/>
        <v>92.834183615498233</v>
      </c>
      <c r="H29" s="14">
        <v>0.13070000000000001</v>
      </c>
      <c r="I29" s="14">
        <f t="shared" si="3"/>
        <v>0.26140000000000002</v>
      </c>
      <c r="J29" s="14">
        <f t="shared" si="4"/>
        <v>24.26685559709124</v>
      </c>
      <c r="K29" s="15">
        <f t="shared" si="5"/>
        <v>185.66836723099647</v>
      </c>
      <c r="L29" s="20"/>
      <c r="M29" s="20"/>
      <c r="N29" s="21"/>
    </row>
    <row r="30" spans="1:18" x14ac:dyDescent="0.15">
      <c r="A30" s="11">
        <v>96</v>
      </c>
      <c r="B30" s="12" t="s">
        <v>47</v>
      </c>
      <c r="C30" s="13">
        <v>10</v>
      </c>
      <c r="D30" s="14">
        <v>6.85</v>
      </c>
      <c r="E30" s="14">
        <f t="shared" si="0"/>
        <v>1.8499999999999996</v>
      </c>
      <c r="F30" s="13">
        <f t="shared" si="1"/>
        <v>18.499999999999996</v>
      </c>
      <c r="G30" s="14">
        <f t="shared" si="2"/>
        <v>1.1684638109305758</v>
      </c>
      <c r="H30" s="14">
        <v>0.10630000000000001</v>
      </c>
      <c r="I30" s="14">
        <f t="shared" si="3"/>
        <v>0.21260000000000001</v>
      </c>
      <c r="J30" s="14">
        <f t="shared" si="4"/>
        <v>0.24841540620384042</v>
      </c>
      <c r="K30" s="15">
        <f t="shared" si="5"/>
        <v>2.3369276218611517</v>
      </c>
      <c r="L30" s="20"/>
      <c r="M30" s="20"/>
      <c r="N30" s="21"/>
    </row>
    <row r="31" spans="1:18" ht="15" thickBot="1" x14ac:dyDescent="0.2">
      <c r="A31" s="28">
        <v>96</v>
      </c>
      <c r="B31" s="29" t="s">
        <v>48</v>
      </c>
      <c r="C31" s="30">
        <v>10</v>
      </c>
      <c r="D31" s="31">
        <v>14.4</v>
      </c>
      <c r="E31" s="31">
        <f t="shared" si="0"/>
        <v>9.4</v>
      </c>
      <c r="F31" s="30">
        <f t="shared" si="1"/>
        <v>94</v>
      </c>
      <c r="G31" s="31">
        <f t="shared" si="2"/>
        <v>5.4577491194182484</v>
      </c>
      <c r="H31" s="31">
        <v>0.12330000000000001</v>
      </c>
      <c r="I31" s="31">
        <f t="shared" si="3"/>
        <v>0.24660000000000001</v>
      </c>
      <c r="J31" s="31">
        <f t="shared" si="4"/>
        <v>1.3458809328485402</v>
      </c>
      <c r="K31" s="32">
        <f t="shared" si="5"/>
        <v>10.915498238836497</v>
      </c>
      <c r="L31" s="33"/>
      <c r="M31" s="33"/>
      <c r="N31" s="34"/>
    </row>
    <row r="33" spans="1:18" ht="15" thickBot="1" x14ac:dyDescent="0.2">
      <c r="P33" s="3" t="s">
        <v>49</v>
      </c>
    </row>
    <row r="34" spans="1:18" ht="42" x14ac:dyDescent="0.15">
      <c r="A34" s="4" t="s">
        <v>2</v>
      </c>
      <c r="B34" s="5" t="s">
        <v>50</v>
      </c>
      <c r="C34" s="5" t="s">
        <v>4</v>
      </c>
      <c r="D34" s="5" t="s">
        <v>5</v>
      </c>
      <c r="E34" s="5" t="s">
        <v>6</v>
      </c>
      <c r="F34" s="5" t="s">
        <v>7</v>
      </c>
      <c r="G34" s="35" t="s">
        <v>8</v>
      </c>
      <c r="H34" s="5" t="s">
        <v>9</v>
      </c>
      <c r="I34" s="5" t="s">
        <v>10</v>
      </c>
      <c r="J34" s="5" t="s">
        <v>11</v>
      </c>
      <c r="K34" s="6" t="s">
        <v>12</v>
      </c>
      <c r="L34" s="6" t="s">
        <v>13</v>
      </c>
      <c r="M34" s="6" t="s">
        <v>14</v>
      </c>
      <c r="N34" s="7" t="s">
        <v>15</v>
      </c>
      <c r="P34" s="36" t="s">
        <v>16</v>
      </c>
      <c r="Q34" s="6" t="s">
        <v>17</v>
      </c>
      <c r="R34" s="10" t="s">
        <v>15</v>
      </c>
    </row>
    <row r="35" spans="1:18" x14ac:dyDescent="0.15">
      <c r="A35" s="11">
        <v>4</v>
      </c>
      <c r="B35" s="12" t="s">
        <v>18</v>
      </c>
      <c r="C35" s="13">
        <v>1</v>
      </c>
      <c r="D35" s="14">
        <v>0</v>
      </c>
      <c r="E35" s="14">
        <v>0</v>
      </c>
      <c r="F35" s="14">
        <f t="shared" ref="F35:F62" si="7">C35*E35</f>
        <v>0</v>
      </c>
      <c r="G35" s="14">
        <v>0</v>
      </c>
      <c r="H35" s="14">
        <v>0.23330000000000001</v>
      </c>
      <c r="I35" s="14">
        <f>H35*4*1000/1000</f>
        <v>0.93320000000000003</v>
      </c>
      <c r="J35" s="14">
        <f>I35*G35</f>
        <v>0</v>
      </c>
      <c r="K35" s="15">
        <f>J35/H35</f>
        <v>0</v>
      </c>
      <c r="L35" s="15">
        <f>AVERAGE(K35:K38)</f>
        <v>167.79336217167764</v>
      </c>
      <c r="M35" s="15">
        <f>STDEV(K35:K38)</f>
        <v>335.58672434335529</v>
      </c>
      <c r="N35" s="16">
        <f>M35/SQRT(4)</f>
        <v>167.79336217167764</v>
      </c>
      <c r="P35" s="17">
        <v>4</v>
      </c>
      <c r="Q35" s="18">
        <f>L35</f>
        <v>167.79336217167764</v>
      </c>
      <c r="R35" s="16">
        <f>N35</f>
        <v>167.79336217167764</v>
      </c>
    </row>
    <row r="36" spans="1:18" x14ac:dyDescent="0.15">
      <c r="A36" s="11">
        <v>4</v>
      </c>
      <c r="B36" s="12" t="s">
        <v>19</v>
      </c>
      <c r="C36" s="13">
        <v>1</v>
      </c>
      <c r="D36" s="14">
        <v>0</v>
      </c>
      <c r="E36" s="14">
        <v>0</v>
      </c>
      <c r="F36" s="14">
        <f t="shared" si="7"/>
        <v>0</v>
      </c>
      <c r="G36" s="14">
        <v>0</v>
      </c>
      <c r="H36" s="14">
        <v>0.14369999999999999</v>
      </c>
      <c r="I36" s="14">
        <f t="shared" ref="I36:I62" si="8">H36*4*1000/1000</f>
        <v>0.57479999999999998</v>
      </c>
      <c r="J36" s="14">
        <f t="shared" ref="J36:J62" si="9">I36*G36</f>
        <v>0</v>
      </c>
      <c r="K36" s="15">
        <f t="shared" ref="K36:K62" si="10">J36/H36</f>
        <v>0</v>
      </c>
      <c r="L36" s="20"/>
      <c r="M36" s="20"/>
      <c r="N36" s="21"/>
      <c r="P36" s="17">
        <v>6</v>
      </c>
      <c r="Q36" s="18">
        <f>L39</f>
        <v>90.169552290072247</v>
      </c>
      <c r="R36" s="16">
        <f>N39</f>
        <v>89.623203161279847</v>
      </c>
    </row>
    <row r="37" spans="1:18" x14ac:dyDescent="0.15">
      <c r="A37" s="11">
        <v>4</v>
      </c>
      <c r="B37" s="12" t="s">
        <v>20</v>
      </c>
      <c r="C37" s="13">
        <v>1</v>
      </c>
      <c r="D37" s="14">
        <v>0</v>
      </c>
      <c r="E37" s="14">
        <v>0</v>
      </c>
      <c r="F37" s="14">
        <f t="shared" si="7"/>
        <v>0</v>
      </c>
      <c r="G37" s="14">
        <v>0</v>
      </c>
      <c r="H37" s="14">
        <v>0.16170000000000001</v>
      </c>
      <c r="I37" s="14">
        <f t="shared" si="8"/>
        <v>0.64680000000000004</v>
      </c>
      <c r="J37" s="14">
        <f t="shared" si="9"/>
        <v>0</v>
      </c>
      <c r="K37" s="15">
        <f t="shared" si="10"/>
        <v>0</v>
      </c>
      <c r="L37" s="20"/>
      <c r="M37" s="20"/>
      <c r="N37" s="21"/>
      <c r="P37" s="17">
        <v>12</v>
      </c>
      <c r="Q37" s="18">
        <f>L43</f>
        <v>29.061601708832907</v>
      </c>
      <c r="R37" s="16">
        <f>N43</f>
        <v>28.318985505515439</v>
      </c>
    </row>
    <row r="38" spans="1:18" x14ac:dyDescent="0.15">
      <c r="A38" s="11">
        <v>4</v>
      </c>
      <c r="B38" s="12" t="s">
        <v>21</v>
      </c>
      <c r="C38" s="13">
        <v>1</v>
      </c>
      <c r="D38" s="14">
        <v>1569.89</v>
      </c>
      <c r="E38" s="14">
        <f>D38-5</f>
        <v>1564.89</v>
      </c>
      <c r="F38" s="14">
        <f t="shared" si="7"/>
        <v>1564.89</v>
      </c>
      <c r="G38" s="14">
        <f>(F38-1.6767)/9.3163</f>
        <v>167.79336217167761</v>
      </c>
      <c r="H38" s="14">
        <v>0.1235</v>
      </c>
      <c r="I38" s="14">
        <f t="shared" si="8"/>
        <v>0.49399999999999999</v>
      </c>
      <c r="J38" s="14">
        <f t="shared" si="9"/>
        <v>82.889920912808748</v>
      </c>
      <c r="K38" s="15">
        <f t="shared" si="10"/>
        <v>671.17344868671057</v>
      </c>
      <c r="L38" s="20"/>
      <c r="M38" s="20"/>
      <c r="N38" s="21"/>
      <c r="P38" s="17">
        <v>24</v>
      </c>
      <c r="Q38" s="18">
        <f>L47</f>
        <v>0</v>
      </c>
      <c r="R38" s="16">
        <f>N47</f>
        <v>0</v>
      </c>
    </row>
    <row r="39" spans="1:18" x14ac:dyDescent="0.15">
      <c r="A39" s="11">
        <v>6</v>
      </c>
      <c r="B39" s="12" t="s">
        <v>22</v>
      </c>
      <c r="C39" s="13">
        <v>1</v>
      </c>
      <c r="D39" s="14">
        <v>0</v>
      </c>
      <c r="E39" s="14">
        <v>0</v>
      </c>
      <c r="F39" s="14">
        <f t="shared" si="7"/>
        <v>0</v>
      </c>
      <c r="G39" s="14">
        <v>0</v>
      </c>
      <c r="H39" s="14">
        <v>0.1802</v>
      </c>
      <c r="I39" s="14">
        <f t="shared" si="8"/>
        <v>0.7208</v>
      </c>
      <c r="J39" s="14">
        <f t="shared" si="9"/>
        <v>0</v>
      </c>
      <c r="K39" s="15">
        <f t="shared" si="10"/>
        <v>0</v>
      </c>
      <c r="L39" s="15">
        <f>AVERAGE(K39:K42)</f>
        <v>90.169552290072247</v>
      </c>
      <c r="M39" s="15">
        <f>STDEV(K39:K42)</f>
        <v>179.24640632255969</v>
      </c>
      <c r="N39" s="16">
        <f>M39/SQRT(4)</f>
        <v>89.623203161279847</v>
      </c>
      <c r="P39" s="17">
        <v>48</v>
      </c>
      <c r="Q39" s="18">
        <f>L51</f>
        <v>0.99001749621630908</v>
      </c>
      <c r="R39" s="16">
        <f>N51</f>
        <v>0.99001749621630908</v>
      </c>
    </row>
    <row r="40" spans="1:18" x14ac:dyDescent="0.15">
      <c r="A40" s="11">
        <v>6</v>
      </c>
      <c r="B40" s="12" t="s">
        <v>23</v>
      </c>
      <c r="C40" s="13">
        <v>1</v>
      </c>
      <c r="D40" s="14">
        <v>842.9</v>
      </c>
      <c r="E40" s="14">
        <f>D40-5</f>
        <v>837.9</v>
      </c>
      <c r="F40" s="14">
        <f t="shared" si="7"/>
        <v>837.9</v>
      </c>
      <c r="G40" s="14">
        <f>(F40-1.6767)/9.3163</f>
        <v>89.759164045812184</v>
      </c>
      <c r="H40" s="14">
        <v>0.14530000000000001</v>
      </c>
      <c r="I40" s="14">
        <f t="shared" si="8"/>
        <v>0.58120000000000005</v>
      </c>
      <c r="J40" s="14">
        <f t="shared" si="9"/>
        <v>52.168026143426047</v>
      </c>
      <c r="K40" s="15">
        <f t="shared" si="10"/>
        <v>359.03665618324874</v>
      </c>
      <c r="L40" s="20"/>
      <c r="M40" s="20"/>
      <c r="N40" s="21"/>
      <c r="P40" s="17">
        <v>72</v>
      </c>
      <c r="Q40" s="18">
        <f>L55</f>
        <v>0.68946899520195781</v>
      </c>
      <c r="R40" s="16">
        <f>N55</f>
        <v>0.68946899520195781</v>
      </c>
    </row>
    <row r="41" spans="1:18" ht="15" thickBot="1" x14ac:dyDescent="0.2">
      <c r="A41" s="11">
        <v>6</v>
      </c>
      <c r="B41" s="12" t="s">
        <v>24</v>
      </c>
      <c r="C41" s="13">
        <v>1</v>
      </c>
      <c r="D41" s="14">
        <v>0</v>
      </c>
      <c r="E41" s="14">
        <v>0</v>
      </c>
      <c r="F41" s="14">
        <f t="shared" si="7"/>
        <v>0</v>
      </c>
      <c r="G41" s="14">
        <v>0</v>
      </c>
      <c r="H41" s="14">
        <v>0.14230000000000001</v>
      </c>
      <c r="I41" s="14">
        <f t="shared" si="8"/>
        <v>0.56920000000000004</v>
      </c>
      <c r="J41" s="14">
        <f t="shared" si="9"/>
        <v>0</v>
      </c>
      <c r="K41" s="15">
        <f t="shared" si="10"/>
        <v>0</v>
      </c>
      <c r="L41" s="20"/>
      <c r="M41" s="20"/>
      <c r="N41" s="21"/>
      <c r="P41" s="22">
        <v>96</v>
      </c>
      <c r="Q41" s="23">
        <f>L59</f>
        <v>1.2046949969408454</v>
      </c>
      <c r="R41" s="37">
        <f>N59</f>
        <v>1.2046949969408454</v>
      </c>
    </row>
    <row r="42" spans="1:18" x14ac:dyDescent="0.15">
      <c r="A42" s="11">
        <v>6</v>
      </c>
      <c r="B42" s="12" t="s">
        <v>51</v>
      </c>
      <c r="C42" s="13">
        <v>1</v>
      </c>
      <c r="D42" s="14">
        <v>10.5</v>
      </c>
      <c r="E42" s="14">
        <f>D42-5</f>
        <v>5.5</v>
      </c>
      <c r="F42" s="14">
        <f t="shared" si="7"/>
        <v>5.5</v>
      </c>
      <c r="G42" s="14">
        <f>(F42-1.6767)/9.3163</f>
        <v>0.41038824426006026</v>
      </c>
      <c r="H42" s="14">
        <v>0.15709999999999999</v>
      </c>
      <c r="I42" s="14">
        <f t="shared" si="8"/>
        <v>0.62839999999999996</v>
      </c>
      <c r="J42" s="14">
        <f t="shared" si="9"/>
        <v>0.25788797269302183</v>
      </c>
      <c r="K42" s="15">
        <f t="shared" si="10"/>
        <v>1.6415529770402408</v>
      </c>
      <c r="L42" s="20"/>
      <c r="M42" s="20"/>
      <c r="N42" s="21"/>
      <c r="P42" s="2" t="s">
        <v>52</v>
      </c>
    </row>
    <row r="43" spans="1:18" x14ac:dyDescent="0.15">
      <c r="A43" s="11">
        <v>12</v>
      </c>
      <c r="B43" s="12" t="s">
        <v>27</v>
      </c>
      <c r="C43" s="13">
        <v>1</v>
      </c>
      <c r="D43" s="14">
        <v>0</v>
      </c>
      <c r="E43" s="14">
        <v>0</v>
      </c>
      <c r="F43" s="14">
        <f t="shared" si="7"/>
        <v>0</v>
      </c>
      <c r="G43" s="14">
        <v>0</v>
      </c>
      <c r="H43" s="14">
        <v>0.1573</v>
      </c>
      <c r="I43" s="14">
        <f t="shared" si="8"/>
        <v>0.62919999999999998</v>
      </c>
      <c r="J43" s="14">
        <f t="shared" si="9"/>
        <v>0</v>
      </c>
      <c r="K43" s="15">
        <f t="shared" si="10"/>
        <v>0</v>
      </c>
      <c r="L43" s="15">
        <f>AVERAGE(K43:K46)</f>
        <v>29.061601708832907</v>
      </c>
      <c r="M43" s="15">
        <f>STDEV(K43:K46)</f>
        <v>56.637971011030878</v>
      </c>
      <c r="N43" s="16">
        <f>M43/SQRT(4)</f>
        <v>28.318985505515439</v>
      </c>
    </row>
    <row r="44" spans="1:18" x14ac:dyDescent="0.15">
      <c r="A44" s="11">
        <v>12</v>
      </c>
      <c r="B44" s="12" t="s">
        <v>28</v>
      </c>
      <c r="C44" s="13">
        <v>1</v>
      </c>
      <c r="D44" s="14">
        <v>272.2</v>
      </c>
      <c r="E44" s="14">
        <f>D44-5</f>
        <v>267.2</v>
      </c>
      <c r="F44" s="14">
        <f t="shared" si="7"/>
        <v>267.2</v>
      </c>
      <c r="G44" s="14">
        <f>(F44-1.6767)/9.3163</f>
        <v>28.500939214065671</v>
      </c>
      <c r="H44" s="14">
        <v>0.155</v>
      </c>
      <c r="I44" s="14">
        <f t="shared" si="8"/>
        <v>0.62</v>
      </c>
      <c r="J44" s="14">
        <f t="shared" si="9"/>
        <v>17.670582312720715</v>
      </c>
      <c r="K44" s="15">
        <f t="shared" si="10"/>
        <v>114.00375685626268</v>
      </c>
      <c r="L44" s="20"/>
      <c r="M44" s="20"/>
      <c r="N44" s="21"/>
      <c r="P44" s="38" t="s">
        <v>53</v>
      </c>
      <c r="Q44" s="38"/>
      <c r="R44" s="38"/>
    </row>
    <row r="45" spans="1:18" x14ac:dyDescent="0.15">
      <c r="A45" s="11">
        <v>12</v>
      </c>
      <c r="B45" s="12" t="s">
        <v>30</v>
      </c>
      <c r="C45" s="13">
        <v>1</v>
      </c>
      <c r="D45" s="14">
        <v>11.9</v>
      </c>
      <c r="E45" s="14">
        <f>D45-5</f>
        <v>6.9</v>
      </c>
      <c r="F45" s="14">
        <f t="shared" si="7"/>
        <v>6.9</v>
      </c>
      <c r="G45" s="14">
        <f>(F45-1.6767)/9.3163</f>
        <v>0.56066249476723595</v>
      </c>
      <c r="H45" s="14">
        <v>0.1308</v>
      </c>
      <c r="I45" s="14">
        <f t="shared" si="8"/>
        <v>0.5232</v>
      </c>
      <c r="J45" s="14">
        <f t="shared" si="9"/>
        <v>0.29333861726221783</v>
      </c>
      <c r="K45" s="15">
        <f t="shared" si="10"/>
        <v>2.2426499790689438</v>
      </c>
      <c r="L45" s="20"/>
      <c r="M45" s="20"/>
      <c r="N45" s="21"/>
      <c r="P45" s="26" t="s">
        <v>8</v>
      </c>
      <c r="Q45" s="26" t="s">
        <v>5</v>
      </c>
      <c r="R45" s="26" t="s">
        <v>31</v>
      </c>
    </row>
    <row r="46" spans="1:18" x14ac:dyDescent="0.15">
      <c r="A46" s="11">
        <v>12</v>
      </c>
      <c r="B46" s="12" t="s">
        <v>32</v>
      </c>
      <c r="C46" s="13">
        <v>1</v>
      </c>
      <c r="D46" s="14">
        <v>0</v>
      </c>
      <c r="E46" s="14">
        <v>0</v>
      </c>
      <c r="F46" s="14">
        <f t="shared" si="7"/>
        <v>0</v>
      </c>
      <c r="G46" s="14">
        <v>0</v>
      </c>
      <c r="H46" s="14">
        <v>0.1603</v>
      </c>
      <c r="I46" s="14">
        <f t="shared" si="8"/>
        <v>0.64119999999999999</v>
      </c>
      <c r="J46" s="14">
        <f t="shared" si="9"/>
        <v>0</v>
      </c>
      <c r="K46" s="15">
        <f t="shared" si="10"/>
        <v>0</v>
      </c>
      <c r="L46" s="20"/>
      <c r="M46" s="20"/>
      <c r="N46" s="21"/>
      <c r="P46" s="13">
        <v>0</v>
      </c>
      <c r="Q46" s="14">
        <v>5</v>
      </c>
      <c r="R46" s="14">
        <f t="shared" ref="R46:R52" si="11">Q46-5</f>
        <v>0</v>
      </c>
    </row>
    <row r="47" spans="1:18" x14ac:dyDescent="0.15">
      <c r="A47" s="11">
        <v>24</v>
      </c>
      <c r="B47" s="12" t="s">
        <v>33</v>
      </c>
      <c r="C47" s="13">
        <v>1</v>
      </c>
      <c r="D47" s="14">
        <v>0</v>
      </c>
      <c r="E47" s="14">
        <v>0</v>
      </c>
      <c r="F47" s="14">
        <f t="shared" si="7"/>
        <v>0</v>
      </c>
      <c r="G47" s="14">
        <v>0</v>
      </c>
      <c r="H47" s="14">
        <v>0.13159999999999999</v>
      </c>
      <c r="I47" s="14">
        <f t="shared" si="8"/>
        <v>0.52639999999999998</v>
      </c>
      <c r="J47" s="14">
        <f t="shared" si="9"/>
        <v>0</v>
      </c>
      <c r="K47" s="15">
        <f t="shared" si="10"/>
        <v>0</v>
      </c>
      <c r="L47" s="15">
        <f>AVERAGE(K47:K50)</f>
        <v>0</v>
      </c>
      <c r="M47" s="15">
        <f>STDEV(K47:K50)</f>
        <v>0</v>
      </c>
      <c r="N47" s="16">
        <f>M47/SQRT(4)</f>
        <v>0</v>
      </c>
      <c r="P47" s="13">
        <v>0.5</v>
      </c>
      <c r="Q47" s="14">
        <v>9.8000000000000007</v>
      </c>
      <c r="R47" s="14">
        <f t="shared" si="11"/>
        <v>4.8000000000000007</v>
      </c>
    </row>
    <row r="48" spans="1:18" x14ac:dyDescent="0.15">
      <c r="A48" s="11">
        <v>24</v>
      </c>
      <c r="B48" s="12" t="s">
        <v>34</v>
      </c>
      <c r="C48" s="13">
        <v>1</v>
      </c>
      <c r="D48" s="14">
        <v>0</v>
      </c>
      <c r="E48" s="14">
        <v>0</v>
      </c>
      <c r="F48" s="14">
        <f t="shared" si="7"/>
        <v>0</v>
      </c>
      <c r="G48" s="14">
        <v>0</v>
      </c>
      <c r="H48" s="14">
        <v>0.12520000000000001</v>
      </c>
      <c r="I48" s="14">
        <f t="shared" si="8"/>
        <v>0.50080000000000002</v>
      </c>
      <c r="J48" s="14">
        <f t="shared" si="9"/>
        <v>0</v>
      </c>
      <c r="K48" s="15">
        <f t="shared" si="10"/>
        <v>0</v>
      </c>
      <c r="L48" s="20"/>
      <c r="M48" s="20"/>
      <c r="N48" s="21"/>
      <c r="P48" s="13">
        <v>1</v>
      </c>
      <c r="Q48" s="14">
        <v>19</v>
      </c>
      <c r="R48" s="14">
        <f t="shared" si="11"/>
        <v>14</v>
      </c>
    </row>
    <row r="49" spans="1:18" x14ac:dyDescent="0.15">
      <c r="A49" s="11">
        <v>24</v>
      </c>
      <c r="B49" s="12" t="s">
        <v>35</v>
      </c>
      <c r="C49" s="13">
        <v>1</v>
      </c>
      <c r="D49" s="14">
        <v>0</v>
      </c>
      <c r="E49" s="14">
        <v>0</v>
      </c>
      <c r="F49" s="14">
        <f t="shared" si="7"/>
        <v>0</v>
      </c>
      <c r="G49" s="14">
        <v>0</v>
      </c>
      <c r="H49" s="14">
        <v>0.1132</v>
      </c>
      <c r="I49" s="14">
        <f t="shared" si="8"/>
        <v>0.45279999999999998</v>
      </c>
      <c r="J49" s="14">
        <f t="shared" si="9"/>
        <v>0</v>
      </c>
      <c r="K49" s="15">
        <f t="shared" si="10"/>
        <v>0</v>
      </c>
      <c r="L49" s="20"/>
      <c r="M49" s="20"/>
      <c r="N49" s="21"/>
      <c r="P49" s="13">
        <v>2</v>
      </c>
      <c r="Q49" s="14">
        <v>29.8</v>
      </c>
      <c r="R49" s="14">
        <f t="shared" si="11"/>
        <v>24.8</v>
      </c>
    </row>
    <row r="50" spans="1:18" x14ac:dyDescent="0.15">
      <c r="A50" s="11">
        <v>24</v>
      </c>
      <c r="B50" s="12" t="s">
        <v>36</v>
      </c>
      <c r="C50" s="13">
        <v>1</v>
      </c>
      <c r="D50" s="14">
        <v>0</v>
      </c>
      <c r="E50" s="14">
        <v>0</v>
      </c>
      <c r="F50" s="14">
        <f t="shared" si="7"/>
        <v>0</v>
      </c>
      <c r="G50" s="14">
        <v>0</v>
      </c>
      <c r="H50" s="14">
        <v>0.1794</v>
      </c>
      <c r="I50" s="14">
        <f t="shared" si="8"/>
        <v>0.71760000000000002</v>
      </c>
      <c r="J50" s="14">
        <f t="shared" si="9"/>
        <v>0</v>
      </c>
      <c r="K50" s="15">
        <f t="shared" si="10"/>
        <v>0</v>
      </c>
      <c r="L50" s="20"/>
      <c r="M50" s="20"/>
      <c r="N50" s="21"/>
      <c r="P50" s="13">
        <v>4</v>
      </c>
      <c r="Q50" s="14">
        <v>43.1</v>
      </c>
      <c r="R50" s="14">
        <f t="shared" si="11"/>
        <v>38.1</v>
      </c>
    </row>
    <row r="51" spans="1:18" x14ac:dyDescent="0.15">
      <c r="A51" s="11">
        <v>48</v>
      </c>
      <c r="B51" s="12" t="s">
        <v>37</v>
      </c>
      <c r="C51" s="13">
        <v>1</v>
      </c>
      <c r="D51" s="14">
        <v>0</v>
      </c>
      <c r="E51" s="14">
        <v>0</v>
      </c>
      <c r="F51" s="14">
        <f t="shared" si="7"/>
        <v>0</v>
      </c>
      <c r="G51" s="14">
        <v>0</v>
      </c>
      <c r="H51" s="14">
        <v>0.16200000000000001</v>
      </c>
      <c r="I51" s="14">
        <f t="shared" si="8"/>
        <v>0.64800000000000002</v>
      </c>
      <c r="J51" s="14">
        <f t="shared" si="9"/>
        <v>0</v>
      </c>
      <c r="K51" s="15">
        <f t="shared" si="10"/>
        <v>0</v>
      </c>
      <c r="L51" s="15">
        <f>AVERAGE(K51:K54)</f>
        <v>0.99001749621630908</v>
      </c>
      <c r="M51" s="15">
        <f>STDEV(K51:K54)</f>
        <v>1.9800349924326182</v>
      </c>
      <c r="N51" s="16">
        <f>M51/SQRT(4)</f>
        <v>0.99001749621630908</v>
      </c>
      <c r="P51" s="13">
        <v>8</v>
      </c>
      <c r="Q51" s="14">
        <v>75.3</v>
      </c>
      <c r="R51" s="14">
        <f t="shared" si="11"/>
        <v>70.3</v>
      </c>
    </row>
    <row r="52" spans="1:18" x14ac:dyDescent="0.15">
      <c r="A52" s="11">
        <v>48</v>
      </c>
      <c r="B52" s="12" t="s">
        <v>38</v>
      </c>
      <c r="C52" s="13">
        <v>1</v>
      </c>
      <c r="D52" s="14">
        <v>0</v>
      </c>
      <c r="E52" s="14">
        <v>0</v>
      </c>
      <c r="F52" s="14">
        <f t="shared" si="7"/>
        <v>0</v>
      </c>
      <c r="G52" s="14">
        <v>0</v>
      </c>
      <c r="H52" s="14">
        <v>0.18279999999999999</v>
      </c>
      <c r="I52" s="14">
        <f t="shared" si="8"/>
        <v>0.73119999999999996</v>
      </c>
      <c r="J52" s="14">
        <f t="shared" si="9"/>
        <v>0</v>
      </c>
      <c r="K52" s="15">
        <f t="shared" si="10"/>
        <v>0</v>
      </c>
      <c r="L52" s="20"/>
      <c r="M52" s="20"/>
      <c r="N52" s="21"/>
      <c r="P52" s="13">
        <v>16</v>
      </c>
      <c r="Q52" s="14">
        <v>158.19999999999999</v>
      </c>
      <c r="R52" s="14">
        <f t="shared" si="11"/>
        <v>153.19999999999999</v>
      </c>
    </row>
    <row r="53" spans="1:18" x14ac:dyDescent="0.15">
      <c r="A53" s="11">
        <v>48</v>
      </c>
      <c r="B53" s="12" t="s">
        <v>39</v>
      </c>
      <c r="C53" s="13">
        <v>1</v>
      </c>
      <c r="D53" s="14">
        <v>0</v>
      </c>
      <c r="E53" s="14">
        <v>0</v>
      </c>
      <c r="F53" s="14">
        <f t="shared" si="7"/>
        <v>0</v>
      </c>
      <c r="G53" s="14">
        <v>0</v>
      </c>
      <c r="H53" s="14">
        <v>0.13150000000000001</v>
      </c>
      <c r="I53" s="14">
        <f t="shared" si="8"/>
        <v>0.52600000000000002</v>
      </c>
      <c r="J53" s="14">
        <f t="shared" si="9"/>
        <v>0</v>
      </c>
      <c r="K53" s="15">
        <f t="shared" si="10"/>
        <v>0</v>
      </c>
      <c r="L53" s="20"/>
      <c r="M53" s="20"/>
      <c r="N53" s="21"/>
    </row>
    <row r="54" spans="1:18" x14ac:dyDescent="0.15">
      <c r="A54" s="11">
        <v>48</v>
      </c>
      <c r="B54" s="12" t="s">
        <v>40</v>
      </c>
      <c r="C54" s="13">
        <v>1</v>
      </c>
      <c r="D54" s="14">
        <v>15.9</v>
      </c>
      <c r="E54" s="14">
        <f>D54-5</f>
        <v>10.9</v>
      </c>
      <c r="F54" s="14">
        <f t="shared" si="7"/>
        <v>10.9</v>
      </c>
      <c r="G54" s="14">
        <f>(F54-1.6767)/9.3163</f>
        <v>0.99001749621630908</v>
      </c>
      <c r="H54" s="14">
        <v>0.15909999999999999</v>
      </c>
      <c r="I54" s="14">
        <f t="shared" si="8"/>
        <v>0.63639999999999997</v>
      </c>
      <c r="J54" s="14">
        <f t="shared" si="9"/>
        <v>0.63004713459205908</v>
      </c>
      <c r="K54" s="15">
        <f t="shared" si="10"/>
        <v>3.9600699848652363</v>
      </c>
      <c r="L54" s="20"/>
      <c r="M54" s="20"/>
      <c r="N54" s="21"/>
    </row>
    <row r="55" spans="1:18" x14ac:dyDescent="0.15">
      <c r="A55" s="11">
        <v>72</v>
      </c>
      <c r="B55" s="12" t="s">
        <v>41</v>
      </c>
      <c r="C55" s="13">
        <v>1</v>
      </c>
      <c r="D55" s="14">
        <v>0</v>
      </c>
      <c r="E55" s="14">
        <v>0</v>
      </c>
      <c r="F55" s="14">
        <f t="shared" si="7"/>
        <v>0</v>
      </c>
      <c r="G55" s="14">
        <v>0</v>
      </c>
      <c r="H55" s="14">
        <v>0.2399</v>
      </c>
      <c r="I55" s="14">
        <f t="shared" si="8"/>
        <v>0.95960000000000001</v>
      </c>
      <c r="J55" s="14">
        <f t="shared" si="9"/>
        <v>0</v>
      </c>
      <c r="K55" s="15">
        <f t="shared" si="10"/>
        <v>0</v>
      </c>
      <c r="L55" s="15">
        <f>AVERAGE(K55:K58)</f>
        <v>0.68946899520195781</v>
      </c>
      <c r="M55" s="15">
        <f>STDEV(K55:K58)</f>
        <v>1.3789379904039156</v>
      </c>
      <c r="N55" s="16">
        <f>M55/SQRT(4)</f>
        <v>0.68946899520195781</v>
      </c>
    </row>
    <row r="56" spans="1:18" x14ac:dyDescent="0.15">
      <c r="A56" s="11">
        <v>72</v>
      </c>
      <c r="B56" s="12" t="s">
        <v>42</v>
      </c>
      <c r="C56" s="13">
        <v>1</v>
      </c>
      <c r="D56" s="14">
        <v>0</v>
      </c>
      <c r="E56" s="14">
        <v>0</v>
      </c>
      <c r="F56" s="14">
        <f t="shared" si="7"/>
        <v>0</v>
      </c>
      <c r="G56" s="14">
        <v>0</v>
      </c>
      <c r="H56" s="14">
        <v>0.1691</v>
      </c>
      <c r="I56" s="14">
        <f t="shared" si="8"/>
        <v>0.6764</v>
      </c>
      <c r="J56" s="14">
        <f t="shared" si="9"/>
        <v>0</v>
      </c>
      <c r="K56" s="15">
        <f t="shared" si="10"/>
        <v>0</v>
      </c>
      <c r="L56" s="20"/>
      <c r="M56" s="20"/>
      <c r="N56" s="21"/>
    </row>
    <row r="57" spans="1:18" x14ac:dyDescent="0.15">
      <c r="A57" s="11">
        <v>72</v>
      </c>
      <c r="B57" s="12" t="s">
        <v>43</v>
      </c>
      <c r="C57" s="13">
        <v>1</v>
      </c>
      <c r="D57" s="14">
        <v>13.1</v>
      </c>
      <c r="E57" s="14">
        <f>D57-5</f>
        <v>8.1</v>
      </c>
      <c r="F57" s="14">
        <f t="shared" si="7"/>
        <v>8.1</v>
      </c>
      <c r="G57" s="14">
        <f>(F57-1.6767)/9.3163</f>
        <v>0.68946899520195781</v>
      </c>
      <c r="H57" s="14">
        <v>0.1467</v>
      </c>
      <c r="I57" s="14">
        <f t="shared" si="8"/>
        <v>0.58679999999999999</v>
      </c>
      <c r="J57" s="14">
        <f t="shared" si="9"/>
        <v>0.40458040638450882</v>
      </c>
      <c r="K57" s="15">
        <f t="shared" si="10"/>
        <v>2.7578759808078313</v>
      </c>
      <c r="L57" s="20"/>
      <c r="M57" s="20"/>
      <c r="N57" s="21"/>
    </row>
    <row r="58" spans="1:18" x14ac:dyDescent="0.15">
      <c r="A58" s="11">
        <v>72</v>
      </c>
      <c r="B58" s="12" t="s">
        <v>44</v>
      </c>
      <c r="C58" s="13">
        <v>1</v>
      </c>
      <c r="D58" s="14">
        <v>0</v>
      </c>
      <c r="E58" s="14">
        <v>0</v>
      </c>
      <c r="F58" s="14">
        <f t="shared" si="7"/>
        <v>0</v>
      </c>
      <c r="G58" s="14">
        <v>0</v>
      </c>
      <c r="H58" s="14">
        <v>0.18740000000000001</v>
      </c>
      <c r="I58" s="14">
        <f t="shared" si="8"/>
        <v>0.74960000000000004</v>
      </c>
      <c r="J58" s="14">
        <f t="shared" si="9"/>
        <v>0</v>
      </c>
      <c r="K58" s="15">
        <f t="shared" si="10"/>
        <v>0</v>
      </c>
      <c r="L58" s="20"/>
      <c r="M58" s="20"/>
      <c r="N58" s="21"/>
    </row>
    <row r="59" spans="1:18" x14ac:dyDescent="0.15">
      <c r="A59" s="11">
        <v>96</v>
      </c>
      <c r="B59" s="12" t="s">
        <v>45</v>
      </c>
      <c r="C59" s="13">
        <v>1</v>
      </c>
      <c r="D59" s="14">
        <v>0</v>
      </c>
      <c r="E59" s="14">
        <v>0</v>
      </c>
      <c r="F59" s="14">
        <f t="shared" si="7"/>
        <v>0</v>
      </c>
      <c r="G59" s="14">
        <v>0</v>
      </c>
      <c r="H59" s="14">
        <v>0.154</v>
      </c>
      <c r="I59" s="14">
        <f t="shared" si="8"/>
        <v>0.61599999999999999</v>
      </c>
      <c r="J59" s="14">
        <f t="shared" si="9"/>
        <v>0</v>
      </c>
      <c r="K59" s="15">
        <f t="shared" si="10"/>
        <v>0</v>
      </c>
      <c r="L59" s="15">
        <f>AVERAGE(K59:K62)</f>
        <v>1.2046949969408454</v>
      </c>
      <c r="M59" s="15">
        <f>STDEV(K59:K62)</f>
        <v>2.4093899938816907</v>
      </c>
      <c r="N59" s="16">
        <f>M59/SQRT(4)</f>
        <v>1.2046949969408454</v>
      </c>
    </row>
    <row r="60" spans="1:18" x14ac:dyDescent="0.15">
      <c r="A60" s="11">
        <v>96</v>
      </c>
      <c r="B60" s="12" t="s">
        <v>46</v>
      </c>
      <c r="C60" s="13">
        <v>1</v>
      </c>
      <c r="D60" s="14">
        <v>0</v>
      </c>
      <c r="E60" s="14">
        <v>0</v>
      </c>
      <c r="F60" s="14">
        <f t="shared" si="7"/>
        <v>0</v>
      </c>
      <c r="G60" s="14">
        <v>0</v>
      </c>
      <c r="H60" s="14">
        <v>0.14180000000000001</v>
      </c>
      <c r="I60" s="14">
        <f t="shared" si="8"/>
        <v>0.56720000000000004</v>
      </c>
      <c r="J60" s="14">
        <f t="shared" si="9"/>
        <v>0</v>
      </c>
      <c r="K60" s="15">
        <f t="shared" si="10"/>
        <v>0</v>
      </c>
      <c r="L60" s="20"/>
      <c r="M60" s="20"/>
      <c r="N60" s="21"/>
    </row>
    <row r="61" spans="1:18" x14ac:dyDescent="0.15">
      <c r="A61" s="11">
        <v>96</v>
      </c>
      <c r="B61" s="12" t="s">
        <v>47</v>
      </c>
      <c r="C61" s="13">
        <v>1</v>
      </c>
      <c r="D61" s="14">
        <v>17.899999999999999</v>
      </c>
      <c r="E61" s="14">
        <f>D61-5</f>
        <v>12.899999999999999</v>
      </c>
      <c r="F61" s="14">
        <f t="shared" si="7"/>
        <v>12.899999999999999</v>
      </c>
      <c r="G61" s="14">
        <f>(F61-1.6767)/9.3163</f>
        <v>1.2046949969408454</v>
      </c>
      <c r="H61" s="14">
        <v>0.125</v>
      </c>
      <c r="I61" s="14">
        <f t="shared" si="8"/>
        <v>0.5</v>
      </c>
      <c r="J61" s="14">
        <f t="shared" si="9"/>
        <v>0.60234749847042268</v>
      </c>
      <c r="K61" s="15">
        <f t="shared" si="10"/>
        <v>4.8187799877633815</v>
      </c>
      <c r="L61" s="20"/>
      <c r="M61" s="20"/>
      <c r="N61" s="21"/>
    </row>
    <row r="62" spans="1:18" ht="15" thickBot="1" x14ac:dyDescent="0.2">
      <c r="A62" s="28">
        <v>96</v>
      </c>
      <c r="B62" s="29" t="s">
        <v>48</v>
      </c>
      <c r="C62" s="30">
        <v>1</v>
      </c>
      <c r="D62" s="31">
        <v>0</v>
      </c>
      <c r="E62" s="31">
        <v>0</v>
      </c>
      <c r="F62" s="31">
        <f t="shared" si="7"/>
        <v>0</v>
      </c>
      <c r="G62" s="31">
        <v>0</v>
      </c>
      <c r="H62" s="31">
        <v>0.1681</v>
      </c>
      <c r="I62" s="31">
        <f t="shared" si="8"/>
        <v>0.6724</v>
      </c>
      <c r="J62" s="31">
        <f t="shared" si="9"/>
        <v>0</v>
      </c>
      <c r="K62" s="32">
        <f t="shared" si="10"/>
        <v>0</v>
      </c>
      <c r="L62" s="33"/>
      <c r="M62" s="33"/>
      <c r="N62" s="34"/>
    </row>
    <row r="64" spans="1:18" ht="15" thickBot="1" x14ac:dyDescent="0.2">
      <c r="P64" s="3" t="s">
        <v>54</v>
      </c>
    </row>
    <row r="65" spans="1:18" ht="42" x14ac:dyDescent="0.15">
      <c r="A65" s="4" t="s">
        <v>2</v>
      </c>
      <c r="B65" s="5" t="s">
        <v>55</v>
      </c>
      <c r="C65" s="5" t="s">
        <v>4</v>
      </c>
      <c r="D65" s="5" t="s">
        <v>5</v>
      </c>
      <c r="E65" s="5" t="s">
        <v>6</v>
      </c>
      <c r="F65" s="5" t="s">
        <v>7</v>
      </c>
      <c r="G65" s="6" t="s">
        <v>8</v>
      </c>
      <c r="H65" s="6" t="s">
        <v>13</v>
      </c>
      <c r="I65" s="6" t="s">
        <v>14</v>
      </c>
      <c r="J65" s="7" t="s">
        <v>15</v>
      </c>
      <c r="P65" s="9" t="s">
        <v>16</v>
      </c>
      <c r="Q65" s="6" t="s">
        <v>56</v>
      </c>
      <c r="R65" s="10" t="s">
        <v>15</v>
      </c>
    </row>
    <row r="66" spans="1:18" x14ac:dyDescent="0.15">
      <c r="A66" s="11">
        <v>4</v>
      </c>
      <c r="B66" s="12" t="s">
        <v>18</v>
      </c>
      <c r="C66" s="27">
        <v>2</v>
      </c>
      <c r="D66" s="39">
        <v>30.5</v>
      </c>
      <c r="E66" s="39">
        <f>D66-5</f>
        <v>25.5</v>
      </c>
      <c r="F66" s="39">
        <f>E66*C66</f>
        <v>51</v>
      </c>
      <c r="G66" s="18">
        <f>(F66-2.7868)/16.885</f>
        <v>2.8553864376665676</v>
      </c>
      <c r="H66" s="18">
        <f>AVERAGE(G66,G68:G69)</f>
        <v>4.7071286151416443</v>
      </c>
      <c r="I66" s="18">
        <f>STDEV(G66,G68:G69)</f>
        <v>3.3519481337501973</v>
      </c>
      <c r="J66" s="16">
        <f>I66/SQRT(3)</f>
        <v>1.9352481573303402</v>
      </c>
      <c r="P66" s="17">
        <v>4</v>
      </c>
      <c r="Q66" s="18">
        <f>H66</f>
        <v>4.7071286151416443</v>
      </c>
      <c r="R66" s="19">
        <f>J66</f>
        <v>1.9352481573303402</v>
      </c>
    </row>
    <row r="67" spans="1:18" x14ac:dyDescent="0.15">
      <c r="A67" s="11">
        <v>4</v>
      </c>
      <c r="B67" s="12" t="s">
        <v>19</v>
      </c>
      <c r="C67" s="27" t="s">
        <v>57</v>
      </c>
      <c r="D67" s="39" t="s">
        <v>57</v>
      </c>
      <c r="E67" s="39" t="s">
        <v>57</v>
      </c>
      <c r="F67" s="39" t="s">
        <v>57</v>
      </c>
      <c r="G67" s="18" t="s">
        <v>57</v>
      </c>
      <c r="H67" s="18"/>
      <c r="I67" s="39"/>
      <c r="J67" s="21"/>
      <c r="P67" s="17">
        <v>6</v>
      </c>
      <c r="Q67" s="18">
        <f>H70</f>
        <v>0.92763991708617111</v>
      </c>
      <c r="R67" s="19">
        <f>J70</f>
        <v>7.4522104780088333E-2</v>
      </c>
    </row>
    <row r="68" spans="1:18" x14ac:dyDescent="0.15">
      <c r="A68" s="11">
        <v>4</v>
      </c>
      <c r="B68" s="12" t="s">
        <v>20</v>
      </c>
      <c r="C68" s="27">
        <v>2</v>
      </c>
      <c r="D68" s="39">
        <v>29.1</v>
      </c>
      <c r="E68" s="39">
        <f t="shared" ref="E68:E93" si="12">D68-5</f>
        <v>24.1</v>
      </c>
      <c r="F68" s="39">
        <f t="shared" ref="F68:F83" si="13">E68*C68</f>
        <v>48.2</v>
      </c>
      <c r="G68" s="18">
        <f t="shared" ref="G68:G93" si="14">(F68-2.7868)/16.885</f>
        <v>2.6895587799822329</v>
      </c>
      <c r="H68" s="18"/>
      <c r="I68" s="39"/>
      <c r="J68" s="21"/>
      <c r="P68" s="17">
        <v>12</v>
      </c>
      <c r="Q68" s="18">
        <f>H74</f>
        <v>0.74404501036422865</v>
      </c>
      <c r="R68" s="19">
        <f>J74</f>
        <v>0.40108068038253741</v>
      </c>
    </row>
    <row r="69" spans="1:18" x14ac:dyDescent="0.15">
      <c r="A69" s="11">
        <v>4</v>
      </c>
      <c r="B69" s="12" t="s">
        <v>21</v>
      </c>
      <c r="C69" s="27">
        <v>2</v>
      </c>
      <c r="D69" s="39">
        <v>78.8</v>
      </c>
      <c r="E69" s="39">
        <f t="shared" si="12"/>
        <v>73.8</v>
      </c>
      <c r="F69" s="39">
        <f t="shared" si="13"/>
        <v>147.6</v>
      </c>
      <c r="G69" s="18">
        <f t="shared" si="14"/>
        <v>8.5764406277761314</v>
      </c>
      <c r="H69" s="18"/>
      <c r="I69" s="39"/>
      <c r="J69" s="21"/>
      <c r="P69" s="17">
        <v>24</v>
      </c>
      <c r="Q69" s="18">
        <f>H78</f>
        <v>0.54860527095054779</v>
      </c>
      <c r="R69" s="19">
        <f>J78</f>
        <v>0.1043309466921236</v>
      </c>
    </row>
    <row r="70" spans="1:18" x14ac:dyDescent="0.15">
      <c r="A70" s="11">
        <v>6</v>
      </c>
      <c r="B70" s="12" t="s">
        <v>22</v>
      </c>
      <c r="C70" s="27">
        <v>2</v>
      </c>
      <c r="D70" s="39">
        <v>7.5</v>
      </c>
      <c r="E70" s="39">
        <f t="shared" si="12"/>
        <v>2.5</v>
      </c>
      <c r="F70" s="39">
        <f t="shared" si="13"/>
        <v>5</v>
      </c>
      <c r="G70" s="18">
        <f t="shared" si="14"/>
        <v>0.13107491856677522</v>
      </c>
      <c r="H70" s="18">
        <f>AVERAGE(G70:G73)</f>
        <v>0.92763991708617111</v>
      </c>
      <c r="I70" s="18">
        <f>STDEV(G70,G72:G73)</f>
        <v>0.14904420956017667</v>
      </c>
      <c r="J70" s="16">
        <f>I70/SQRT(4)</f>
        <v>7.4522104780088333E-2</v>
      </c>
      <c r="P70" s="17">
        <v>48</v>
      </c>
      <c r="Q70" s="18">
        <f>H82</f>
        <v>0.71936827558977401</v>
      </c>
      <c r="R70" s="19">
        <f>J82</f>
        <v>0.41532746755823297</v>
      </c>
    </row>
    <row r="71" spans="1:18" x14ac:dyDescent="0.15">
      <c r="A71" s="11">
        <v>6</v>
      </c>
      <c r="B71" s="12" t="s">
        <v>23</v>
      </c>
      <c r="C71" s="27">
        <v>2</v>
      </c>
      <c r="D71" s="39">
        <v>37.9</v>
      </c>
      <c r="E71" s="39">
        <f t="shared" si="12"/>
        <v>32.9</v>
      </c>
      <c r="F71" s="39">
        <f t="shared" si="13"/>
        <v>65.8</v>
      </c>
      <c r="G71" s="18">
        <f t="shared" si="14"/>
        <v>3.7319040568551962</v>
      </c>
      <c r="H71" s="18"/>
      <c r="I71" s="39"/>
      <c r="J71" s="21"/>
      <c r="P71" s="17">
        <v>72</v>
      </c>
      <c r="Q71" s="18">
        <f>H86</f>
        <v>3.0393840687000295E-2</v>
      </c>
      <c r="R71" s="19">
        <f>J86</f>
        <v>9.7734824159404307E-2</v>
      </c>
    </row>
    <row r="72" spans="1:18" ht="15" thickBot="1" x14ac:dyDescent="0.2">
      <c r="A72" s="11">
        <v>6</v>
      </c>
      <c r="B72" s="12" t="s">
        <v>24</v>
      </c>
      <c r="C72" s="27">
        <v>2</v>
      </c>
      <c r="D72" s="39">
        <v>5</v>
      </c>
      <c r="E72" s="39">
        <f t="shared" si="12"/>
        <v>0</v>
      </c>
      <c r="F72" s="39">
        <f t="shared" si="13"/>
        <v>0</v>
      </c>
      <c r="G72" s="18">
        <f t="shared" si="14"/>
        <v>-0.16504589872668046</v>
      </c>
      <c r="H72" s="18"/>
      <c r="I72" s="39"/>
      <c r="J72" s="21"/>
      <c r="P72" s="22">
        <v>96</v>
      </c>
      <c r="Q72" s="23">
        <f>H90</f>
        <v>-0.16504589872668046</v>
      </c>
      <c r="R72" s="24">
        <f>J90</f>
        <v>0</v>
      </c>
    </row>
    <row r="73" spans="1:18" x14ac:dyDescent="0.15">
      <c r="A73" s="11">
        <v>6</v>
      </c>
      <c r="B73" s="12" t="s">
        <v>51</v>
      </c>
      <c r="C73" s="27">
        <v>2</v>
      </c>
      <c r="D73" s="39">
        <v>6.5</v>
      </c>
      <c r="E73" s="39">
        <f t="shared" si="12"/>
        <v>1.5</v>
      </c>
      <c r="F73" s="39">
        <f t="shared" si="13"/>
        <v>3</v>
      </c>
      <c r="G73" s="18">
        <f t="shared" si="14"/>
        <v>1.2626591649392954E-2</v>
      </c>
      <c r="H73" s="18"/>
      <c r="I73" s="39"/>
      <c r="J73" s="21"/>
      <c r="P73" s="2" t="s">
        <v>58</v>
      </c>
    </row>
    <row r="74" spans="1:18" x14ac:dyDescent="0.15">
      <c r="A74" s="11">
        <v>12</v>
      </c>
      <c r="B74" s="12" t="s">
        <v>27</v>
      </c>
      <c r="C74" s="27">
        <v>2</v>
      </c>
      <c r="D74" s="39">
        <v>5</v>
      </c>
      <c r="E74" s="39">
        <f t="shared" si="12"/>
        <v>0</v>
      </c>
      <c r="F74" s="39">
        <f t="shared" si="13"/>
        <v>0</v>
      </c>
      <c r="G74" s="18">
        <f t="shared" si="14"/>
        <v>-0.16504589872668046</v>
      </c>
      <c r="H74" s="18">
        <f>AVERAGE(G74:G77)</f>
        <v>0.74404501036422865</v>
      </c>
      <c r="I74" s="18">
        <f>STDEV(G74,G76:G77)</f>
        <v>0.80216136076507483</v>
      </c>
      <c r="J74" s="16">
        <f>I74/SQRT(4)</f>
        <v>0.40108068038253741</v>
      </c>
    </row>
    <row r="75" spans="1:18" x14ac:dyDescent="0.15">
      <c r="A75" s="11">
        <v>12</v>
      </c>
      <c r="B75" s="12" t="s">
        <v>28</v>
      </c>
      <c r="C75" s="27">
        <v>2</v>
      </c>
      <c r="D75" s="39">
        <v>14.5</v>
      </c>
      <c r="E75" s="39">
        <f t="shared" si="12"/>
        <v>9.5</v>
      </c>
      <c r="F75" s="39">
        <f t="shared" si="13"/>
        <v>19</v>
      </c>
      <c r="G75" s="18">
        <f t="shared" si="14"/>
        <v>0.96021320698845125</v>
      </c>
      <c r="H75" s="18"/>
      <c r="I75" s="39"/>
      <c r="J75" s="21"/>
      <c r="P75" s="38" t="s">
        <v>59</v>
      </c>
    </row>
    <row r="76" spans="1:18" x14ac:dyDescent="0.15">
      <c r="A76" s="11">
        <v>12</v>
      </c>
      <c r="B76" s="12" t="s">
        <v>30</v>
      </c>
      <c r="C76" s="27">
        <v>2</v>
      </c>
      <c r="D76" s="39">
        <v>18.5</v>
      </c>
      <c r="E76" s="39">
        <f t="shared" si="12"/>
        <v>13.5</v>
      </c>
      <c r="F76" s="39">
        <f t="shared" si="13"/>
        <v>27</v>
      </c>
      <c r="G76" s="18">
        <f t="shared" si="14"/>
        <v>1.4340065146579803</v>
      </c>
      <c r="H76" s="18"/>
      <c r="I76" s="39"/>
      <c r="J76" s="21"/>
      <c r="P76" s="40" t="s">
        <v>8</v>
      </c>
      <c r="Q76" s="40" t="s">
        <v>5</v>
      </c>
      <c r="R76" s="40" t="s">
        <v>31</v>
      </c>
    </row>
    <row r="77" spans="1:18" x14ac:dyDescent="0.15">
      <c r="A77" s="11">
        <v>12</v>
      </c>
      <c r="B77" s="12" t="s">
        <v>32</v>
      </c>
      <c r="C77" s="27">
        <v>2</v>
      </c>
      <c r="D77" s="39">
        <v>12.7</v>
      </c>
      <c r="E77" s="39">
        <f t="shared" si="12"/>
        <v>7.6999999999999993</v>
      </c>
      <c r="F77" s="39">
        <f t="shared" si="13"/>
        <v>15.399999999999999</v>
      </c>
      <c r="G77" s="18">
        <f t="shared" si="14"/>
        <v>0.74700621853716309</v>
      </c>
      <c r="H77" s="18"/>
      <c r="I77" s="39"/>
      <c r="J77" s="21"/>
      <c r="P77" s="27">
        <v>0</v>
      </c>
      <c r="Q77" s="39">
        <v>5</v>
      </c>
      <c r="R77" s="39">
        <f t="shared" ref="R77:R83" si="15">Q77-5</f>
        <v>0</v>
      </c>
    </row>
    <row r="78" spans="1:18" x14ac:dyDescent="0.15">
      <c r="A78" s="11">
        <v>24</v>
      </c>
      <c r="B78" s="12" t="s">
        <v>33</v>
      </c>
      <c r="C78" s="27">
        <v>2</v>
      </c>
      <c r="D78" s="39">
        <v>8.3000000000000007</v>
      </c>
      <c r="E78" s="39">
        <f t="shared" si="12"/>
        <v>3.3000000000000007</v>
      </c>
      <c r="F78" s="39">
        <f t="shared" si="13"/>
        <v>6.6000000000000014</v>
      </c>
      <c r="G78" s="18">
        <f t="shared" si="14"/>
        <v>0.22583358010068114</v>
      </c>
      <c r="H78" s="18">
        <f>AVERAGE(G78:G81)</f>
        <v>0.54860527095054779</v>
      </c>
      <c r="I78" s="18">
        <f>STDEV(G78,G80:G81)</f>
        <v>0.2086618933842472</v>
      </c>
      <c r="J78" s="16">
        <f>I78/SQRT(4)</f>
        <v>0.1043309466921236</v>
      </c>
      <c r="P78" s="27">
        <v>0.5</v>
      </c>
      <c r="Q78" s="39">
        <v>17.899999999999999</v>
      </c>
      <c r="R78" s="39">
        <f t="shared" si="15"/>
        <v>12.899999999999999</v>
      </c>
    </row>
    <row r="79" spans="1:18" x14ac:dyDescent="0.15">
      <c r="A79" s="11">
        <v>24</v>
      </c>
      <c r="B79" s="12" t="s">
        <v>34</v>
      </c>
      <c r="C79" s="27">
        <v>2</v>
      </c>
      <c r="D79" s="39">
        <v>14.3</v>
      </c>
      <c r="E79" s="39">
        <f t="shared" si="12"/>
        <v>9.3000000000000007</v>
      </c>
      <c r="F79" s="39">
        <f t="shared" si="13"/>
        <v>18.600000000000001</v>
      </c>
      <c r="G79" s="18">
        <f t="shared" si="14"/>
        <v>0.93652354160497486</v>
      </c>
      <c r="H79" s="18"/>
      <c r="I79" s="39"/>
      <c r="J79" s="21"/>
      <c r="P79" s="27">
        <v>1</v>
      </c>
      <c r="Q79" s="39">
        <v>22.1</v>
      </c>
      <c r="R79" s="39">
        <f t="shared" si="15"/>
        <v>17.100000000000001</v>
      </c>
    </row>
    <row r="80" spans="1:18" x14ac:dyDescent="0.15">
      <c r="A80" s="11">
        <v>24</v>
      </c>
      <c r="B80" s="12" t="s">
        <v>35</v>
      </c>
      <c r="C80" s="27">
        <v>2</v>
      </c>
      <c r="D80" s="39">
        <v>9.6999999999999993</v>
      </c>
      <c r="E80" s="39">
        <f t="shared" si="12"/>
        <v>4.6999999999999993</v>
      </c>
      <c r="F80" s="39">
        <f t="shared" si="13"/>
        <v>9.3999999999999986</v>
      </c>
      <c r="G80" s="18">
        <f t="shared" si="14"/>
        <v>0.39166123778501621</v>
      </c>
      <c r="H80" s="18"/>
      <c r="I80" s="39"/>
      <c r="J80" s="21"/>
      <c r="P80" s="27">
        <v>2</v>
      </c>
      <c r="Q80" s="39">
        <v>40.799999999999997</v>
      </c>
      <c r="R80" s="39">
        <f t="shared" si="15"/>
        <v>35.799999999999997</v>
      </c>
    </row>
    <row r="81" spans="1:18" x14ac:dyDescent="0.15">
      <c r="A81" s="11">
        <v>24</v>
      </c>
      <c r="B81" s="12" t="s">
        <v>36</v>
      </c>
      <c r="C81" s="27">
        <v>2</v>
      </c>
      <c r="D81" s="39">
        <v>11.8</v>
      </c>
      <c r="E81" s="39">
        <f t="shared" si="12"/>
        <v>6.8000000000000007</v>
      </c>
      <c r="F81" s="39">
        <f t="shared" si="13"/>
        <v>13.600000000000001</v>
      </c>
      <c r="G81" s="18">
        <f t="shared" si="14"/>
        <v>0.64040272431151912</v>
      </c>
      <c r="H81" s="18"/>
      <c r="I81" s="39"/>
      <c r="J81" s="21"/>
      <c r="P81" s="27">
        <v>4</v>
      </c>
      <c r="Q81" s="39">
        <v>81.099999999999994</v>
      </c>
      <c r="R81" s="39">
        <f t="shared" si="15"/>
        <v>76.099999999999994</v>
      </c>
    </row>
    <row r="82" spans="1:18" x14ac:dyDescent="0.15">
      <c r="A82" s="11">
        <v>48</v>
      </c>
      <c r="B82" s="12" t="s">
        <v>37</v>
      </c>
      <c r="C82" s="27">
        <v>2</v>
      </c>
      <c r="D82" s="39">
        <v>13.4</v>
      </c>
      <c r="E82" s="39">
        <f t="shared" si="12"/>
        <v>8.4</v>
      </c>
      <c r="F82" s="39">
        <f t="shared" si="13"/>
        <v>16.8</v>
      </c>
      <c r="G82" s="18">
        <f t="shared" si="14"/>
        <v>0.82992004737933078</v>
      </c>
      <c r="H82" s="18">
        <f>AVERAGE(G82:G83,G85)</f>
        <v>0.71936827558977401</v>
      </c>
      <c r="I82" s="18">
        <f>AVERAGE(G82:G83,G85)</f>
        <v>0.71936827558977401</v>
      </c>
      <c r="J82" s="16">
        <f>I82/SQRT(3)</f>
        <v>0.41532746755823297</v>
      </c>
      <c r="P82" s="27">
        <v>8</v>
      </c>
      <c r="Q82" s="39">
        <v>142.69999999999999</v>
      </c>
      <c r="R82" s="39">
        <f t="shared" si="15"/>
        <v>137.69999999999999</v>
      </c>
    </row>
    <row r="83" spans="1:18" x14ac:dyDescent="0.15">
      <c r="A83" s="11">
        <v>48</v>
      </c>
      <c r="B83" s="12" t="s">
        <v>38</v>
      </c>
      <c r="C83" s="27">
        <v>2</v>
      </c>
      <c r="D83" s="39">
        <v>12.6</v>
      </c>
      <c r="E83" s="39">
        <f t="shared" si="12"/>
        <v>7.6</v>
      </c>
      <c r="F83" s="39">
        <f t="shared" si="13"/>
        <v>15.2</v>
      </c>
      <c r="G83" s="18">
        <f t="shared" si="14"/>
        <v>0.7351613858454249</v>
      </c>
      <c r="H83" s="18"/>
      <c r="I83" s="39"/>
      <c r="J83" s="21"/>
      <c r="P83" s="27">
        <v>16</v>
      </c>
      <c r="Q83" s="39">
        <v>276.8</v>
      </c>
      <c r="R83" s="39">
        <f t="shared" si="15"/>
        <v>271.8</v>
      </c>
    </row>
    <row r="84" spans="1:18" x14ac:dyDescent="0.15">
      <c r="A84" s="11">
        <v>48</v>
      </c>
      <c r="B84" s="12" t="s">
        <v>39</v>
      </c>
      <c r="C84" s="27" t="s">
        <v>57</v>
      </c>
      <c r="D84" s="39" t="s">
        <v>57</v>
      </c>
      <c r="E84" s="39" t="s">
        <v>57</v>
      </c>
      <c r="F84" s="39" t="s">
        <v>57</v>
      </c>
      <c r="G84" s="18" t="s">
        <v>57</v>
      </c>
      <c r="H84" s="18"/>
      <c r="I84" s="39"/>
      <c r="J84" s="21"/>
    </row>
    <row r="85" spans="1:18" x14ac:dyDescent="0.15">
      <c r="A85" s="11">
        <v>48</v>
      </c>
      <c r="B85" s="12" t="s">
        <v>40</v>
      </c>
      <c r="C85" s="27">
        <v>2</v>
      </c>
      <c r="D85" s="39">
        <v>11.4</v>
      </c>
      <c r="E85" s="39">
        <f t="shared" si="12"/>
        <v>6.4</v>
      </c>
      <c r="F85" s="39">
        <f t="shared" ref="F85:F93" si="16">E85*C85</f>
        <v>12.8</v>
      </c>
      <c r="G85" s="18">
        <f t="shared" si="14"/>
        <v>0.59302339354456624</v>
      </c>
      <c r="H85" s="18"/>
      <c r="I85" s="39"/>
      <c r="J85" s="21"/>
    </row>
    <row r="86" spans="1:18" x14ac:dyDescent="0.15">
      <c r="A86" s="11">
        <v>72</v>
      </c>
      <c r="B86" s="12" t="s">
        <v>41</v>
      </c>
      <c r="C86" s="27">
        <v>2</v>
      </c>
      <c r="D86" s="39">
        <v>5.2</v>
      </c>
      <c r="E86" s="39">
        <f t="shared" si="12"/>
        <v>0.20000000000000018</v>
      </c>
      <c r="F86" s="39">
        <f t="shared" si="16"/>
        <v>0.40000000000000036</v>
      </c>
      <c r="G86" s="18">
        <f t="shared" si="14"/>
        <v>-0.14135623334320399</v>
      </c>
      <c r="H86" s="18">
        <f>AVERAGE(G86:G89)</f>
        <v>3.0393840687000295E-2</v>
      </c>
      <c r="I86" s="18">
        <f>STDEV(G86,G88:G89)</f>
        <v>0.19546964831880861</v>
      </c>
      <c r="J86" s="16">
        <f>I86/SQRT(4)</f>
        <v>9.7734824159404307E-2</v>
      </c>
    </row>
    <row r="87" spans="1:18" x14ac:dyDescent="0.15">
      <c r="A87" s="11">
        <v>72</v>
      </c>
      <c r="B87" s="12" t="s">
        <v>42</v>
      </c>
      <c r="C87" s="27">
        <v>2</v>
      </c>
      <c r="D87" s="39">
        <v>6.1</v>
      </c>
      <c r="E87" s="39">
        <f t="shared" si="12"/>
        <v>1.0999999999999996</v>
      </c>
      <c r="F87" s="39">
        <f t="shared" si="16"/>
        <v>2.1999999999999993</v>
      </c>
      <c r="G87" s="18">
        <f t="shared" si="14"/>
        <v>-3.4752739117560001E-2</v>
      </c>
      <c r="H87" s="18"/>
      <c r="I87" s="39"/>
      <c r="J87" s="21"/>
    </row>
    <row r="88" spans="1:18" x14ac:dyDescent="0.15">
      <c r="A88" s="11">
        <v>72</v>
      </c>
      <c r="B88" s="12" t="s">
        <v>43</v>
      </c>
      <c r="C88" s="27">
        <v>2</v>
      </c>
      <c r="D88" s="39">
        <v>6.8</v>
      </c>
      <c r="E88" s="39">
        <f t="shared" si="12"/>
        <v>1.7999999999999998</v>
      </c>
      <c r="F88" s="39">
        <f t="shared" si="16"/>
        <v>3.5999999999999996</v>
      </c>
      <c r="G88" s="18">
        <f t="shared" si="14"/>
        <v>4.8161089724607621E-2</v>
      </c>
      <c r="H88" s="18"/>
      <c r="I88" s="39"/>
      <c r="J88" s="21"/>
    </row>
    <row r="89" spans="1:18" x14ac:dyDescent="0.15">
      <c r="A89" s="11">
        <v>72</v>
      </c>
      <c r="B89" s="12" t="s">
        <v>44</v>
      </c>
      <c r="C89" s="27">
        <v>2</v>
      </c>
      <c r="D89" s="39">
        <v>8.5</v>
      </c>
      <c r="E89" s="39">
        <f t="shared" si="12"/>
        <v>3.5</v>
      </c>
      <c r="F89" s="39">
        <f t="shared" si="16"/>
        <v>7</v>
      </c>
      <c r="G89" s="18">
        <f t="shared" si="14"/>
        <v>0.24952324548415755</v>
      </c>
      <c r="H89" s="18"/>
      <c r="I89" s="39"/>
      <c r="J89" s="21"/>
    </row>
    <row r="90" spans="1:18" x14ac:dyDescent="0.15">
      <c r="A90" s="11">
        <v>96</v>
      </c>
      <c r="B90" s="12" t="s">
        <v>45</v>
      </c>
      <c r="C90" s="27">
        <v>2</v>
      </c>
      <c r="D90" s="39">
        <v>5</v>
      </c>
      <c r="E90" s="39">
        <f t="shared" si="12"/>
        <v>0</v>
      </c>
      <c r="F90" s="39">
        <f t="shared" si="16"/>
        <v>0</v>
      </c>
      <c r="G90" s="18">
        <f t="shared" si="14"/>
        <v>-0.16504589872668046</v>
      </c>
      <c r="H90" s="18">
        <f>AVERAGE(G90:G93)</f>
        <v>-0.16504589872668046</v>
      </c>
      <c r="I90" s="18">
        <f>STDEV(G90,G92:G93)</f>
        <v>0</v>
      </c>
      <c r="J90" s="16">
        <f>I90/SQRT(4)</f>
        <v>0</v>
      </c>
    </row>
    <row r="91" spans="1:18" x14ac:dyDescent="0.15">
      <c r="A91" s="11">
        <v>96</v>
      </c>
      <c r="B91" s="12" t="s">
        <v>46</v>
      </c>
      <c r="C91" s="27">
        <v>2</v>
      </c>
      <c r="D91" s="39">
        <v>5</v>
      </c>
      <c r="E91" s="39">
        <f t="shared" si="12"/>
        <v>0</v>
      </c>
      <c r="F91" s="39">
        <f t="shared" si="16"/>
        <v>0</v>
      </c>
      <c r="G91" s="18">
        <f t="shared" si="14"/>
        <v>-0.16504589872668046</v>
      </c>
      <c r="H91" s="18"/>
      <c r="I91" s="39"/>
      <c r="J91" s="21"/>
    </row>
    <row r="92" spans="1:18" x14ac:dyDescent="0.15">
      <c r="A92" s="11">
        <v>96</v>
      </c>
      <c r="B92" s="12" t="s">
        <v>47</v>
      </c>
      <c r="C92" s="27">
        <v>2</v>
      </c>
      <c r="D92" s="39">
        <v>5</v>
      </c>
      <c r="E92" s="39">
        <f t="shared" si="12"/>
        <v>0</v>
      </c>
      <c r="F92" s="39">
        <f t="shared" si="16"/>
        <v>0</v>
      </c>
      <c r="G92" s="18">
        <f t="shared" si="14"/>
        <v>-0.16504589872668046</v>
      </c>
      <c r="H92" s="18"/>
      <c r="I92" s="39"/>
      <c r="J92" s="21"/>
    </row>
    <row r="93" spans="1:18" ht="15" thickBot="1" x14ac:dyDescent="0.2">
      <c r="A93" s="28">
        <v>96</v>
      </c>
      <c r="B93" s="29" t="s">
        <v>48</v>
      </c>
      <c r="C93" s="41">
        <v>2</v>
      </c>
      <c r="D93" s="42">
        <v>5</v>
      </c>
      <c r="E93" s="42">
        <f t="shared" si="12"/>
        <v>0</v>
      </c>
      <c r="F93" s="42">
        <f t="shared" si="16"/>
        <v>0</v>
      </c>
      <c r="G93" s="23">
        <f t="shared" si="14"/>
        <v>-0.16504589872668046</v>
      </c>
      <c r="H93" s="23"/>
      <c r="I93" s="42"/>
      <c r="J93" s="34"/>
    </row>
    <row r="94" spans="1:18" x14ac:dyDescent="0.15">
      <c r="A94" s="2" t="s">
        <v>60</v>
      </c>
    </row>
  </sheetData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S1 Table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2017-08-05T15:57:12Z</dcterms:created>
  <dcterms:modified xsi:type="dcterms:W3CDTF">2017-08-05T15:57:29Z</dcterms:modified>
</cp:coreProperties>
</file>